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ownloads\"/>
    </mc:Choice>
  </mc:AlternateContent>
  <bookViews>
    <workbookView xWindow="0" yWindow="0" windowWidth="28800" windowHeight="12870" tabRatio="961" activeTab="4"/>
  </bookViews>
  <sheets>
    <sheet name="Texto" sheetId="1" r:id="rId1"/>
    <sheet name="Protocolos" sheetId="2" r:id="rId2"/>
    <sheet name="Canais_atendimento" sheetId="3" r:id="rId3"/>
    <sheet name="Assuntos" sheetId="4" r:id="rId4"/>
    <sheet name="Buraco-Pavimentação_Setembro23" sheetId="24" r:id="rId5"/>
    <sheet name="10_Assuntos_+_demadados_2023" sheetId="5" r:id="rId6"/>
    <sheet name="Assuntos-variação_10_mais_2023" sheetId="6" r:id="rId7"/>
    <sheet name="ASSUNTOS_10+_últimos_3_meses" sheetId="7" r:id="rId8"/>
    <sheet name="10_ASSUNTOS_+_demandados_SET_23" sheetId="8" r:id="rId9"/>
    <sheet name="UNIDADES" sheetId="9" r:id="rId10"/>
    <sheet name="10_UNIDADES_+_demandadas_2023" sheetId="10" r:id="rId11"/>
    <sheet name="Unidades_-variação_10_mais_2023" sheetId="11" r:id="rId12"/>
    <sheet name="UNIDADES_-_10+_últimos_3_meses" sheetId="12" r:id="rId13"/>
    <sheet name="10_Unidades+_demandados__SET_23" sheetId="13" r:id="rId14"/>
    <sheet name="Subprefeituras_2023" sheetId="14" r:id="rId15"/>
    <sheet name="10_SUB's_+_demandadas_2023" sheetId="15" r:id="rId16"/>
    <sheet name="Subs_-Variação_10_mais_2023" sheetId="16" r:id="rId17"/>
    <sheet name="Ranking_subprefeituras_SET_23" sheetId="17" r:id="rId18"/>
    <sheet name="Denúncia_Protocolos_2023" sheetId="18" r:id="rId19"/>
    <sheet name="Denúncia_Unidades_2023" sheetId="23" r:id="rId20"/>
    <sheet name="e-SIC_2023" sheetId="19" r:id="rId21"/>
    <sheet name="Alteração_de_Processo" sheetId="21" r:id="rId22"/>
    <sheet name="Alteração_de_Processo_Dados" sheetId="22" r:id="rId23"/>
    <sheet name="P" sheetId="20" state="hidden" r:id="rId24"/>
  </sheets>
  <definedNames>
    <definedName name="_xlchart.0" hidden="1">Alteração_de_Processo_Dados!$A$17:$A$26</definedName>
    <definedName name="_xlchart.1" hidden="1">Alteração_de_Processo_Dados!$B$17:$B$26</definedName>
  </definedNames>
  <calcPr calcId="162913"/>
</workbook>
</file>

<file path=xl/calcChain.xml><?xml version="1.0" encoding="utf-8"?>
<calcChain xmlns="http://schemas.openxmlformats.org/spreadsheetml/2006/main">
  <c r="O8" i="10" l="1"/>
  <c r="N8" i="10"/>
  <c r="O7" i="10"/>
  <c r="C14" i="19" l="1"/>
  <c r="N130" i="19"/>
  <c r="N176" i="19"/>
  <c r="N143" i="19"/>
  <c r="N166" i="19"/>
  <c r="N142" i="19"/>
  <c r="N182" i="19"/>
  <c r="N170" i="19"/>
  <c r="N146" i="19"/>
  <c r="N150" i="19"/>
  <c r="N153" i="19"/>
  <c r="N156" i="19"/>
  <c r="N145" i="19"/>
  <c r="N178" i="19"/>
  <c r="N163" i="19"/>
  <c r="N174" i="19"/>
  <c r="N152" i="19"/>
  <c r="N167" i="19"/>
  <c r="N162" i="19"/>
  <c r="N165" i="19"/>
  <c r="N181" i="19"/>
  <c r="N161" i="19"/>
  <c r="N169" i="19"/>
  <c r="N155" i="19"/>
  <c r="N184" i="19"/>
  <c r="N177" i="19"/>
  <c r="N180" i="19"/>
  <c r="N183" i="19"/>
  <c r="N160" i="19"/>
  <c r="N164" i="19"/>
  <c r="N172" i="19"/>
  <c r="N173" i="19"/>
  <c r="N141" i="19"/>
  <c r="N158" i="19"/>
  <c r="N179" i="19"/>
  <c r="N196" i="19"/>
  <c r="N194" i="19"/>
  <c r="N171" i="19"/>
  <c r="N133" i="19"/>
  <c r="N186" i="19"/>
  <c r="N138" i="19"/>
  <c r="N190" i="19"/>
  <c r="N127" i="19"/>
  <c r="N185" i="19"/>
  <c r="N125" i="19"/>
  <c r="N124" i="19"/>
  <c r="N136" i="19"/>
  <c r="N119" i="19"/>
  <c r="N192" i="19"/>
  <c r="N175" i="19"/>
  <c r="N193" i="19"/>
  <c r="N140" i="19"/>
  <c r="N122" i="19"/>
  <c r="N144" i="19"/>
  <c r="N151" i="19"/>
  <c r="N126" i="19"/>
  <c r="N129" i="19"/>
  <c r="N134" i="19"/>
  <c r="N137" i="19"/>
  <c r="N154" i="19"/>
  <c r="N123" i="19"/>
  <c r="N189" i="19"/>
  <c r="N148" i="19"/>
  <c r="N131" i="19"/>
  <c r="N128" i="19"/>
  <c r="N159" i="19"/>
  <c r="N121" i="19"/>
  <c r="N157" i="19"/>
  <c r="N135" i="19"/>
  <c r="N149" i="19"/>
  <c r="N168" i="19"/>
  <c r="N187" i="19"/>
  <c r="N195" i="19"/>
  <c r="N132" i="19"/>
  <c r="N139" i="19"/>
  <c r="N120" i="19"/>
  <c r="N147" i="19"/>
  <c r="N188" i="19"/>
  <c r="N191" i="19"/>
  <c r="E100" i="19"/>
  <c r="E20" i="22" l="1"/>
  <c r="B26" i="22"/>
  <c r="C10" i="22"/>
  <c r="P7" i="18" l="1"/>
  <c r="P6" i="18"/>
  <c r="F27" i="18"/>
  <c r="G27" i="18" s="1"/>
  <c r="F26" i="18"/>
  <c r="C27" i="18"/>
  <c r="E15" i="18"/>
  <c r="E10" i="18"/>
  <c r="E9" i="18"/>
  <c r="E17" i="5" l="1"/>
  <c r="F17" i="5"/>
  <c r="G17" i="5"/>
  <c r="H17" i="5"/>
  <c r="I17" i="5"/>
  <c r="J17" i="5"/>
  <c r="F51" i="16" l="1"/>
  <c r="G51" i="16" s="1"/>
  <c r="B51" i="16"/>
  <c r="C51" i="16" s="1"/>
  <c r="N35" i="16"/>
  <c r="O35" i="16" s="1"/>
  <c r="J35" i="16"/>
  <c r="K35" i="16" s="1"/>
  <c r="F35" i="16"/>
  <c r="G35" i="16" s="1"/>
  <c r="B35" i="16"/>
  <c r="C35" i="16" s="1"/>
  <c r="N19" i="16"/>
  <c r="O19" i="16" s="1"/>
  <c r="J19" i="16"/>
  <c r="F19" i="16"/>
  <c r="B19" i="16"/>
  <c r="P1" i="15"/>
  <c r="E17" i="15"/>
  <c r="E37" i="14"/>
  <c r="F51" i="11"/>
  <c r="B51" i="11"/>
  <c r="N35" i="11"/>
  <c r="J35" i="11"/>
  <c r="F35" i="11"/>
  <c r="B35" i="11"/>
  <c r="J19" i="11"/>
  <c r="F19" i="11"/>
  <c r="E17" i="10"/>
  <c r="B19" i="11" s="1"/>
  <c r="E72" i="9"/>
  <c r="L25" i="13" s="1"/>
  <c r="E16" i="7"/>
  <c r="E15" i="7"/>
  <c r="E14" i="7"/>
  <c r="E13" i="7"/>
  <c r="E12" i="7"/>
  <c r="E11" i="7"/>
  <c r="E10" i="7"/>
  <c r="E9" i="7"/>
  <c r="E7" i="7"/>
  <c r="E8" i="7"/>
  <c r="F51" i="6"/>
  <c r="B51" i="6"/>
  <c r="N35" i="6"/>
  <c r="J35" i="6"/>
  <c r="F35" i="6"/>
  <c r="B35" i="6"/>
  <c r="N19" i="6"/>
  <c r="J19" i="6"/>
  <c r="F19" i="6"/>
  <c r="B19" i="6"/>
  <c r="E201" i="4"/>
  <c r="E11" i="3"/>
  <c r="H24" i="2"/>
  <c r="C13" i="2"/>
  <c r="L26" i="8" l="1"/>
  <c r="P1" i="5"/>
  <c r="P4" i="10"/>
  <c r="N198" i="4"/>
  <c r="O198" i="4"/>
  <c r="N197" i="4"/>
  <c r="O197" i="4"/>
  <c r="N143" i="4"/>
  <c r="O143" i="4"/>
  <c r="N117" i="4"/>
  <c r="O117" i="4"/>
  <c r="N109" i="4"/>
  <c r="O109" i="4"/>
  <c r="N74" i="4"/>
  <c r="O74" i="4"/>
  <c r="N55" i="4"/>
  <c r="O55" i="4"/>
  <c r="N29" i="4"/>
  <c r="O29" i="4"/>
  <c r="N22" i="4"/>
  <c r="O22" i="4"/>
  <c r="F100" i="19" l="1"/>
  <c r="C13" i="19" l="1"/>
  <c r="C74" i="23"/>
  <c r="B74" i="23"/>
  <c r="F9" i="18" l="1"/>
  <c r="G26" i="18"/>
  <c r="C26" i="18"/>
  <c r="F15" i="18"/>
  <c r="F10" i="18"/>
  <c r="C9" i="22" l="1"/>
  <c r="F50" i="16"/>
  <c r="B50" i="16"/>
  <c r="N34" i="16"/>
  <c r="J34" i="16"/>
  <c r="F34" i="16"/>
  <c r="B34" i="16"/>
  <c r="N18" i="16"/>
  <c r="J18" i="16"/>
  <c r="K19" i="16" s="1"/>
  <c r="F18" i="16"/>
  <c r="G19" i="16" s="1"/>
  <c r="B18" i="16"/>
  <c r="C19" i="16" s="1"/>
  <c r="P8" i="15"/>
  <c r="P9" i="15"/>
  <c r="P10" i="15"/>
  <c r="P11" i="15"/>
  <c r="P12" i="15"/>
  <c r="P13" i="15"/>
  <c r="P14" i="15"/>
  <c r="P15" i="15"/>
  <c r="P16" i="15"/>
  <c r="P17" i="15"/>
  <c r="P7" i="15"/>
  <c r="F17" i="15"/>
  <c r="F37" i="14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P8" i="10"/>
  <c r="P9" i="10"/>
  <c r="P10" i="10"/>
  <c r="P11" i="10"/>
  <c r="P12" i="10"/>
  <c r="P13" i="10"/>
  <c r="P14" i="10"/>
  <c r="P15" i="10"/>
  <c r="P16" i="10"/>
  <c r="P7" i="10"/>
  <c r="F17" i="10"/>
  <c r="P17" i="10" s="1"/>
  <c r="F72" i="9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P8" i="5"/>
  <c r="P9" i="5"/>
  <c r="P10" i="5"/>
  <c r="P11" i="5"/>
  <c r="P12" i="5"/>
  <c r="P13" i="5"/>
  <c r="P14" i="5"/>
  <c r="P15" i="5"/>
  <c r="P16" i="5"/>
  <c r="P7" i="5"/>
  <c r="P17" i="5"/>
  <c r="N190" i="4"/>
  <c r="O190" i="4"/>
  <c r="N176" i="4"/>
  <c r="O176" i="4"/>
  <c r="N93" i="4"/>
  <c r="O93" i="4"/>
  <c r="N73" i="4"/>
  <c r="O73" i="4"/>
  <c r="O8" i="4"/>
  <c r="N8" i="4"/>
  <c r="F201" i="4"/>
  <c r="Q6" i="3"/>
  <c r="Q7" i="3"/>
  <c r="Q8" i="3"/>
  <c r="Q9" i="3"/>
  <c r="Q10" i="3"/>
  <c r="Q5" i="3"/>
  <c r="F11" i="3"/>
  <c r="I24" i="2"/>
  <c r="C12" i="2"/>
  <c r="B18" i="11" l="1"/>
  <c r="C19" i="11" s="1"/>
  <c r="C12" i="19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C8" i="22"/>
  <c r="G25" i="18" l="1"/>
  <c r="F25" i="18"/>
  <c r="C25" i="18"/>
  <c r="G15" i="18"/>
  <c r="G10" i="18"/>
  <c r="G9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G17" i="15"/>
  <c r="G37" i="14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G17" i="10"/>
  <c r="G72" i="9"/>
  <c r="B17" i="7"/>
  <c r="C17" i="7"/>
  <c r="D17" i="7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G201" i="4"/>
  <c r="Q11" i="3"/>
  <c r="G11" i="3"/>
  <c r="C11" i="2"/>
  <c r="J24" i="2"/>
  <c r="F32" i="18" l="1"/>
  <c r="F31" i="18"/>
  <c r="H100" i="19" l="1"/>
  <c r="C11" i="19" l="1"/>
  <c r="B14" i="22" l="1"/>
  <c r="C7" i="22"/>
  <c r="G24" i="18"/>
  <c r="C24" i="18"/>
  <c r="F24" i="18"/>
  <c r="H15" i="18"/>
  <c r="H10" i="18"/>
  <c r="H9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H17" i="15"/>
  <c r="H37" i="14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H17" i="10"/>
  <c r="B16" i="11" s="1"/>
  <c r="C17" i="11" s="1"/>
  <c r="I17" i="10"/>
  <c r="J17" i="10"/>
  <c r="H72" i="9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H201" i="4"/>
  <c r="H11" i="3"/>
  <c r="K24" i="2" l="1"/>
  <c r="C10" i="2"/>
  <c r="C6" i="22" l="1"/>
  <c r="C5" i="22"/>
  <c r="C4" i="22"/>
  <c r="F47" i="11" l="1"/>
  <c r="G48" i="11" s="1"/>
  <c r="F46" i="11"/>
  <c r="B47" i="11"/>
  <c r="B46" i="11"/>
  <c r="C47" i="11" l="1"/>
  <c r="C48" i="11"/>
  <c r="G47" i="1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B47" i="16"/>
  <c r="C48" i="16" s="1"/>
  <c r="C47" i="16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I72" i="9"/>
  <c r="B25" i="8"/>
  <c r="G15" i="11" l="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I201" i="4"/>
  <c r="C16" i="6" l="1"/>
  <c r="I11" i="3"/>
  <c r="C9" i="2"/>
  <c r="L24" i="2"/>
  <c r="F45" i="16" l="1"/>
  <c r="B45" i="16"/>
  <c r="F44" i="16"/>
  <c r="B44" i="16"/>
  <c r="C45" i="16" s="1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C45" i="11" s="1"/>
  <c r="F43" i="1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M9" i="11"/>
  <c r="I9" i="11"/>
  <c r="E9" i="11"/>
  <c r="A9" i="11"/>
  <c r="F45" i="6"/>
  <c r="G46" i="6" s="1"/>
  <c r="B45" i="6"/>
  <c r="F44" i="6"/>
  <c r="B44" i="6"/>
  <c r="F43" i="6"/>
  <c r="B43" i="6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G13" i="6" s="1"/>
  <c r="N12" i="6"/>
  <c r="J12" i="6"/>
  <c r="F12" i="6"/>
  <c r="B12" i="6"/>
  <c r="N11" i="6"/>
  <c r="O12" i="6" s="1"/>
  <c r="J11" i="6"/>
  <c r="F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B37" i="17"/>
  <c r="C46" i="16"/>
  <c r="G44" i="16"/>
  <c r="G28" i="16"/>
  <c r="G27" i="16"/>
  <c r="O11" i="16"/>
  <c r="K11" i="16"/>
  <c r="M17" i="15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C46" i="11"/>
  <c r="G43" i="11"/>
  <c r="P18" i="10"/>
  <c r="M17" i="10"/>
  <c r="B11" i="11" s="1"/>
  <c r="L17" i="10"/>
  <c r="K17" i="10"/>
  <c r="B13" i="11" s="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F16" i="7"/>
  <c r="F15" i="7"/>
  <c r="F14" i="7"/>
  <c r="F13" i="7"/>
  <c r="F12" i="7"/>
  <c r="F11" i="7"/>
  <c r="F10" i="7"/>
  <c r="F9" i="7"/>
  <c r="F7" i="7"/>
  <c r="F8" i="7"/>
  <c r="G43" i="6"/>
  <c r="O29" i="6"/>
  <c r="G28" i="6"/>
  <c r="K27" i="6"/>
  <c r="G12" i="6"/>
  <c r="G11" i="6"/>
  <c r="M17" i="5"/>
  <c r="B11" i="6" s="1"/>
  <c r="C11" i="6" s="1"/>
  <c r="L17" i="5"/>
  <c r="K17" i="5"/>
  <c r="B13" i="6" s="1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201" i="4"/>
  <c r="L201" i="4"/>
  <c r="K201" i="4"/>
  <c r="J201" i="4"/>
  <c r="O199" i="4"/>
  <c r="N199" i="4"/>
  <c r="O200" i="4"/>
  <c r="N200" i="4"/>
  <c r="O196" i="4"/>
  <c r="N196" i="4"/>
  <c r="O195" i="4"/>
  <c r="N195" i="4"/>
  <c r="O194" i="4"/>
  <c r="N194" i="4"/>
  <c r="O193" i="4"/>
  <c r="N193" i="4"/>
  <c r="O192" i="4"/>
  <c r="N192" i="4"/>
  <c r="O191" i="4"/>
  <c r="N191" i="4"/>
  <c r="O189" i="4"/>
  <c r="N189" i="4"/>
  <c r="O188" i="4"/>
  <c r="N188" i="4"/>
  <c r="O187" i="4"/>
  <c r="N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8" i="4"/>
  <c r="N178" i="4"/>
  <c r="O179" i="4"/>
  <c r="N179" i="4"/>
  <c r="O177" i="4"/>
  <c r="N177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34" i="4"/>
  <c r="N134" i="4"/>
  <c r="O148" i="4"/>
  <c r="N148" i="4"/>
  <c r="O147" i="4"/>
  <c r="N147" i="4"/>
  <c r="O146" i="4"/>
  <c r="N146" i="4"/>
  <c r="O145" i="4"/>
  <c r="N145" i="4"/>
  <c r="O144" i="4"/>
  <c r="N144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5" i="4"/>
  <c r="N135" i="4"/>
  <c r="O136" i="4"/>
  <c r="N136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8" i="4"/>
  <c r="N78" i="4"/>
  <c r="O79" i="4"/>
  <c r="N79" i="4"/>
  <c r="O77" i="4"/>
  <c r="N77" i="4"/>
  <c r="O76" i="4"/>
  <c r="N76" i="4"/>
  <c r="O75" i="4"/>
  <c r="N75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8" i="4"/>
  <c r="N28" i="4"/>
  <c r="O27" i="4"/>
  <c r="N27" i="4"/>
  <c r="O26" i="4"/>
  <c r="N26" i="4"/>
  <c r="O25" i="4"/>
  <c r="N25" i="4"/>
  <c r="O24" i="4"/>
  <c r="N24" i="4"/>
  <c r="O23" i="4"/>
  <c r="N23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O12" i="11" l="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B32" i="18"/>
  <c r="B31" i="18"/>
  <c r="G12" i="16"/>
  <c r="G13" i="16"/>
  <c r="N17" i="15"/>
  <c r="O17" i="10"/>
  <c r="K12" i="11"/>
  <c r="K28" i="11"/>
  <c r="K29" i="11"/>
  <c r="O13" i="11"/>
  <c r="O28" i="11"/>
  <c r="O201" i="4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P5" i="14" s="1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O17" i="15"/>
  <c r="G45" i="6"/>
  <c r="G11" i="11"/>
  <c r="G13" i="11"/>
  <c r="G29" i="11"/>
  <c r="J15" i="18"/>
  <c r="O15" i="18" s="1"/>
  <c r="O11" i="3"/>
  <c r="C44" i="11"/>
  <c r="N201" i="4"/>
  <c r="P198" i="4" s="1"/>
  <c r="E17" i="7"/>
  <c r="G44" i="11"/>
  <c r="G19" i="18"/>
  <c r="N100" i="19"/>
  <c r="B20" i="18"/>
  <c r="C20" i="18" s="1"/>
  <c r="P143" i="4" l="1"/>
  <c r="P197" i="4"/>
  <c r="P109" i="4"/>
  <c r="P117" i="4"/>
  <c r="P55" i="4"/>
  <c r="P74" i="4"/>
  <c r="P22" i="4"/>
  <c r="P29" i="4"/>
  <c r="P176" i="4"/>
  <c r="P190" i="4"/>
  <c r="P73" i="4"/>
  <c r="P93" i="4"/>
  <c r="P96" i="4"/>
  <c r="P8" i="4"/>
  <c r="P80" i="19"/>
  <c r="P25" i="19"/>
  <c r="P5" i="9"/>
  <c r="R19" i="2"/>
  <c r="H65" i="18"/>
  <c r="Q6" i="18"/>
  <c r="Q7" i="18"/>
  <c r="P89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6" i="4"/>
  <c r="P183" i="4"/>
  <c r="P173" i="4"/>
  <c r="P150" i="4"/>
  <c r="P113" i="4"/>
  <c r="P192" i="4"/>
  <c r="P17" i="4"/>
  <c r="P38" i="4"/>
  <c r="P170" i="4"/>
  <c r="P107" i="4"/>
  <c r="P122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82" i="4"/>
  <c r="P13" i="4"/>
  <c r="P147" i="4"/>
  <c r="P79" i="4"/>
  <c r="P56" i="4"/>
  <c r="P182" i="4"/>
  <c r="P149" i="4"/>
  <c r="P81" i="4"/>
  <c r="P115" i="4"/>
  <c r="P180" i="4"/>
  <c r="P187" i="4"/>
  <c r="P106" i="4"/>
  <c r="P174" i="4"/>
  <c r="P39" i="4"/>
  <c r="P46" i="4"/>
  <c r="P165" i="4"/>
  <c r="P69" i="4"/>
  <c r="P103" i="4"/>
  <c r="P142" i="4"/>
  <c r="P44" i="4"/>
  <c r="P116" i="4"/>
  <c r="P162" i="4"/>
  <c r="P138" i="4"/>
  <c r="P12" i="4"/>
  <c r="P90" i="4"/>
  <c r="P141" i="4"/>
  <c r="P132" i="4"/>
  <c r="P78" i="4"/>
  <c r="P163" i="4"/>
  <c r="P27" i="4"/>
  <c r="P18" i="4"/>
  <c r="P154" i="4"/>
  <c r="P30" i="4"/>
  <c r="P63" i="4"/>
  <c r="P95" i="4"/>
  <c r="P130" i="4"/>
  <c r="P125" i="4"/>
  <c r="P51" i="4"/>
  <c r="P133" i="4"/>
  <c r="P60" i="4"/>
  <c r="P196" i="4"/>
  <c r="P71" i="4"/>
  <c r="P47" i="4"/>
  <c r="P124" i="4"/>
  <c r="R23" i="2"/>
  <c r="R22" i="2"/>
  <c r="P46" i="19"/>
  <c r="P56" i="19"/>
  <c r="P77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48" i="4"/>
  <c r="P41" i="19"/>
  <c r="P52" i="19"/>
  <c r="P48" i="19"/>
  <c r="P9" i="9"/>
  <c r="P112" i="4"/>
  <c r="P21" i="4"/>
  <c r="P39" i="19"/>
  <c r="P68" i="19"/>
  <c r="P97" i="19"/>
  <c r="P36" i="19"/>
  <c r="P139" i="4"/>
  <c r="P20" i="4"/>
  <c r="P171" i="4"/>
  <c r="P57" i="19"/>
  <c r="P24" i="19"/>
  <c r="P72" i="4"/>
  <c r="P33" i="19"/>
  <c r="P155" i="4"/>
  <c r="P93" i="19"/>
  <c r="P33" i="9"/>
  <c r="P68" i="4"/>
  <c r="P87" i="4"/>
  <c r="P26" i="4"/>
  <c r="C21" i="18"/>
  <c r="P25" i="9"/>
  <c r="P92" i="19"/>
  <c r="P99" i="4"/>
  <c r="P10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01" i="4"/>
  <c r="P195" i="4"/>
  <c r="P186" i="4"/>
  <c r="P179" i="4"/>
  <c r="P169" i="4"/>
  <c r="P161" i="4"/>
  <c r="P153" i="4"/>
  <c r="P146" i="4"/>
  <c r="P137" i="4"/>
  <c r="P128" i="4"/>
  <c r="P120" i="4"/>
  <c r="P111" i="4"/>
  <c r="P102" i="4"/>
  <c r="P94" i="4"/>
  <c r="P85" i="4"/>
  <c r="P77" i="4"/>
  <c r="P67" i="4"/>
  <c r="P59" i="4"/>
  <c r="P50" i="4"/>
  <c r="P42" i="4"/>
  <c r="P34" i="4"/>
  <c r="P25" i="4"/>
  <c r="P16" i="4"/>
  <c r="P7" i="4"/>
  <c r="P57" i="4"/>
  <c r="P151" i="4"/>
  <c r="P108" i="4"/>
  <c r="P40" i="4"/>
  <c r="P184" i="4"/>
  <c r="P175" i="4"/>
  <c r="P91" i="4"/>
  <c r="P48" i="4"/>
  <c r="P14" i="4"/>
  <c r="P194" i="4"/>
  <c r="P185" i="4"/>
  <c r="P177" i="4"/>
  <c r="P168" i="4"/>
  <c r="P160" i="4"/>
  <c r="P152" i="4"/>
  <c r="P145" i="4"/>
  <c r="P135" i="4"/>
  <c r="P127" i="4"/>
  <c r="P119" i="4"/>
  <c r="P110" i="4"/>
  <c r="P101" i="4"/>
  <c r="P92" i="4"/>
  <c r="P84" i="4"/>
  <c r="P76" i="4"/>
  <c r="P66" i="4"/>
  <c r="P58" i="4"/>
  <c r="P49" i="4"/>
  <c r="P41" i="4"/>
  <c r="P33" i="4"/>
  <c r="P24" i="4"/>
  <c r="P15" i="4"/>
  <c r="P6" i="4"/>
  <c r="P159" i="4"/>
  <c r="P144" i="4"/>
  <c r="P126" i="4"/>
  <c r="P100" i="4"/>
  <c r="P83" i="4"/>
  <c r="P65" i="4"/>
  <c r="P23" i="4"/>
  <c r="P193" i="4"/>
  <c r="P167" i="4"/>
  <c r="P118" i="4"/>
  <c r="P32" i="4"/>
  <c r="P5" i="4"/>
  <c r="P136" i="4"/>
  <c r="P75" i="4"/>
  <c r="P172" i="4"/>
  <c r="P105" i="4"/>
  <c r="P37" i="4"/>
  <c r="P123" i="4"/>
  <c r="P53" i="4"/>
  <c r="P181" i="4"/>
  <c r="P164" i="4"/>
  <c r="P97" i="4"/>
  <c r="P28" i="4"/>
  <c r="P134" i="4"/>
  <c r="P80" i="4"/>
  <c r="P156" i="4"/>
  <c r="P88" i="4"/>
  <c r="P19" i="4"/>
  <c r="P11" i="4"/>
  <c r="P140" i="4"/>
  <c r="P70" i="4"/>
  <c r="P189" i="4"/>
  <c r="P199" i="4"/>
  <c r="P131" i="4"/>
  <c r="P62" i="4"/>
  <c r="P114" i="4"/>
  <c r="P45" i="4"/>
  <c r="P29" i="19"/>
  <c r="P98" i="4"/>
  <c r="P9" i="4"/>
  <c r="P121" i="4"/>
  <c r="P68" i="9"/>
  <c r="P200" i="4"/>
  <c r="P61" i="4"/>
  <c r="P35" i="4"/>
  <c r="P29" i="9"/>
  <c r="P64" i="4"/>
  <c r="P31" i="4"/>
  <c r="P89" i="19"/>
  <c r="P21" i="9"/>
  <c r="P42" i="19"/>
  <c r="P88" i="19"/>
  <c r="P191" i="4"/>
  <c r="P54" i="4"/>
  <c r="P76" i="19"/>
  <c r="P12" i="9"/>
  <c r="P60" i="9"/>
  <c r="P86" i="4"/>
  <c r="P129" i="4"/>
  <c r="P104" i="4"/>
  <c r="P158" i="4"/>
  <c r="P157" i="4"/>
  <c r="P31" i="19"/>
  <c r="P188" i="4"/>
  <c r="P52" i="4"/>
  <c r="P85" i="19"/>
  <c r="P30" i="19"/>
  <c r="P84" i="19"/>
  <c r="P178" i="4"/>
  <c r="P43" i="4"/>
  <c r="P65" i="19"/>
  <c r="P166" i="4"/>
  <c r="P26" i="19"/>
  <c r="P72" i="19"/>
  <c r="P73" i="19"/>
  <c r="P61" i="19"/>
  <c r="Q10" i="18" l="1"/>
  <c r="Q15" i="18" s="1"/>
  <c r="P37" i="14"/>
  <c r="R24" i="2"/>
  <c r="P72" i="9"/>
  <c r="P100" i="19"/>
</calcChain>
</file>

<file path=xl/sharedStrings.xml><?xml version="1.0" encoding="utf-8"?>
<sst xmlns="http://schemas.openxmlformats.org/spreadsheetml/2006/main" count="1000" uniqueCount="483">
  <si>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</si>
  <si>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</si>
  <si>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</si>
  <si>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</si>
  <si>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</si>
  <si>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</si>
  <si>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</si>
  <si>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</si>
  <si>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</si>
  <si>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</si>
  <si>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</si>
  <si>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</si>
  <si>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</si>
  <si>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</si>
  <si>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</si>
  <si>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</si>
  <si>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</si>
  <si>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</si>
  <si>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</si>
  <si>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</si>
  <si>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</si>
  <si>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</si>
  <si>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</si>
  <si>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</si>
  <si>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</si>
  <si>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</si>
  <si>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</si>
  <si>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</si>
  <si>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</si>
  <si>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</si>
  <si>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</si>
  <si>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</si>
  <si>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</si>
  <si>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</si>
  <si>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</si>
  <si>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</si>
  <si>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</si>
  <si>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</si>
  <si>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</si>
  <si>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</si>
  <si>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</si>
  <si>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</si>
  <si>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</si>
  <si>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</si>
  <si>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</si>
  <si>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</si>
  <si>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</si>
  <si>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</si>
  <si>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</si>
  <si>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</si>
  <si>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</si>
  <si>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</si>
  <si>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</si>
  <si>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</si>
  <si>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</si>
  <si>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</si>
  <si>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</si>
  <si>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</si>
  <si>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</si>
  <si>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</si>
  <si>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</si>
  <si>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</si>
  <si>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</si>
  <si>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</si>
  <si>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</si>
  <si>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</si>
  <si>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</si>
  <si>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</si>
  <si>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</si>
  <si>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</si>
  <si>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</si>
  <si>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</si>
  <si>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</si>
  <si>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</si>
  <si>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</si>
  <si>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</si>
  <si>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</si>
  <si>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</si>
  <si>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</si>
  <si>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</si>
  <si>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</si>
  <si>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</si>
  <si>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</si>
  <si>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</si>
  <si>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</si>
  <si>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</si>
  <si>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</si>
  <si>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</si>
  <si>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</si>
  <si>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</si>
  <si>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</si>
  <si>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</si>
  <si>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</si>
  <si>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</si>
  <si>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</si>
  <si>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</si>
  <si>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</si>
  <si>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</si>
  <si>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</si>
  <si>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</si>
  <si>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</si>
  <si>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</si>
  <si>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</si>
  <si>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</si>
  <si>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</si>
  <si>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</si>
  <si>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</si>
  <si>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</si>
  <si>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</si>
  <si>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</si>
  <si>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</si>
  <si>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</si>
  <si>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</si>
  <si>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</si>
  <si>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</si>
  <si>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</si>
  <si>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</si>
  <si>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</si>
  <si>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</si>
  <si>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</si>
  <si>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</si>
  <si>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</si>
  <si>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</si>
  <si>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</si>
  <si>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</si>
  <si>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</si>
  <si>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</si>
  <si>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</si>
  <si>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</si>
  <si>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</si>
  <si>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</si>
  <si>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</si>
  <si>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</si>
  <si>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</si>
  <si>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</si>
  <si>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</si>
  <si>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</si>
  <si>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</si>
  <si>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</si>
  <si>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</si>
  <si>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</si>
  <si>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</si>
  <si>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</si>
  <si>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</si>
  <si>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</si>
  <si>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</si>
  <si>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</si>
  <si>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</si>
  <si>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</si>
  <si>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</si>
  <si>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</si>
  <si>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</si>
  <si>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</si>
  <si>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</si>
  <si>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</si>
  <si>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</si>
  <si>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</si>
  <si>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</si>
  <si>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</si>
  <si>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</si>
  <si>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</si>
  <si>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</si>
  <si>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</si>
  <si>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</si>
  <si>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</si>
  <si>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</si>
  <si>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</si>
  <si>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</si>
  <si>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</si>
  <si>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</si>
  <si>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</si>
  <si>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</si>
  <si>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</si>
  <si>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</si>
  <si>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</si>
  <si>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</si>
  <si>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</si>
  <si>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</si>
  <si>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</si>
  <si>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</si>
  <si>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</si>
  <si>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</si>
  <si>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</si>
  <si>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</si>
  <si>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</si>
  <si>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</si>
  <si>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</si>
  <si>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</si>
  <si>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</si>
  <si>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</si>
  <si>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</si>
  <si>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</si>
  <si>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</si>
  <si>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</si>
  <si>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</si>
  <si>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</si>
  <si>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</si>
  <si>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</si>
  <si>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</si>
  <si>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</si>
  <si>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</si>
  <si>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</si>
  <si>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</si>
  <si>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</si>
  <si>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</si>
  <si>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</si>
  <si>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</si>
  <si>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</si>
  <si>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</si>
  <si>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</si>
  <si>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</si>
  <si>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</si>
  <si>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</si>
  <si>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</si>
  <si>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</si>
  <si>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</si>
  <si>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</si>
  <si>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</si>
  <si>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</si>
  <si>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</si>
  <si>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</si>
  <si>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</si>
  <si>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</si>
  <si>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</si>
  <si>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</si>
  <si>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</si>
  <si>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</si>
  <si>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</si>
  <si>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</si>
  <si>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</si>
  <si>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</si>
  <si>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</si>
  <si>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</si>
  <si>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</si>
  <si>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</si>
  <si>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</si>
  <si>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</si>
  <si>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</si>
  <si>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</si>
  <si>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</si>
  <si>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</si>
  <si>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</si>
  <si>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</si>
  <si>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</si>
  <si>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</si>
  <si>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</si>
  <si>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</si>
  <si>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</si>
  <si>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</si>
  <si>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</si>
  <si>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</si>
  <si>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</si>
  <si>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</si>
  <si>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</si>
  <si>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</si>
  <si>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</si>
  <si>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</si>
  <si>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</si>
  <si>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</si>
  <si>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</si>
  <si>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</si>
  <si>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</si>
  <si>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</si>
  <si>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</si>
  <si>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</si>
  <si>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</si>
  <si>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</si>
  <si>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</si>
  <si>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</si>
  <si>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</si>
  <si>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</si>
  <si>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</si>
  <si>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</si>
  <si>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</si>
  <si>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</si>
  <si>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</si>
  <si>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</si>
  <si>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</si>
  <si>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</si>
  <si>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</si>
  <si>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</si>
  <si>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</si>
  <si>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</si>
  <si>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</si>
  <si>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</si>
  <si>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</si>
  <si>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</si>
  <si>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</si>
  <si>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</si>
  <si>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</si>
  <si>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</si>
  <si>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</si>
  <si>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</si>
  <si>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</si>
  <si>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</si>
  <si>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</si>
  <si>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</si>
  <si>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</si>
  <si>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</si>
  <si>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</si>
  <si>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</si>
  <si>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</si>
  <si>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</si>
  <si>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</si>
  <si>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</si>
  <si>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</si>
  <si>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</si>
  <si>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</si>
  <si>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</si>
  <si>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</si>
  <si>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</si>
  <si>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</si>
  <si>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</si>
  <si>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</si>
  <si>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</si>
  <si>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</si>
  <si>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</si>
  <si>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</si>
  <si>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</si>
  <si>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</si>
  <si>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</si>
  <si>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</si>
  <si>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</si>
  <si>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</si>
  <si>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</si>
  <si>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</si>
  <si>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</si>
  <si>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</si>
  <si>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</si>
  <si>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</si>
  <si>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</si>
  <si>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</si>
  <si>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</si>
  <si>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</si>
  <si>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</si>
  <si>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</si>
  <si>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</si>
  <si>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</si>
  <si>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</si>
  <si>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</si>
  <si>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</si>
  <si>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</si>
  <si>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</si>
  <si>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</si>
  <si>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</si>
  <si>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</si>
  <si>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</si>
  <si>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</si>
  <si>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</si>
  <si>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</si>
  <si>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</si>
  <si>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</si>
  <si>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</si>
  <si>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</si>
  <si>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</si>
  <si>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</si>
  <si>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</si>
  <si>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</si>
  <si>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</si>
  <si>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</si>
  <si>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</si>
  <si>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</si>
  <si>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</si>
  <si>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</si>
  <si>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</si>
  <si>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</si>
  <si>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</si>
  <si>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</si>
  <si>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</si>
  <si>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</si>
  <si>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</si>
  <si>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</si>
  <si>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</si>
  <si>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</si>
  <si>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</si>
  <si>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</si>
  <si>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</si>
  <si>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</si>
  <si>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</si>
  <si>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</si>
  <si>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</si>
  <si>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</si>
  <si>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</si>
  <si>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</si>
  <si>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</si>
  <si>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</si>
  <si>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</si>
  <si>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</si>
  <si>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</si>
  <si>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</si>
  <si>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</si>
  <si>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</si>
  <si>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</si>
  <si>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</si>
  <si>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</si>
  <si>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</si>
  <si>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</si>
  <si>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</si>
  <si>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</si>
  <si>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</si>
  <si>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</si>
  <si>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</si>
  <si>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</si>
  <si>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</si>
  <si>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</si>
  <si>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</si>
  <si>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</si>
  <si>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</si>
  <si>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</si>
  <si>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</si>
  <si>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</si>
  <si>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</si>
  <si>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</si>
  <si>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</si>
  <si>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</si>
  <si>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SEGES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</si>
  <si>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</si>
  <si>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</si>
  <si>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</si>
  <si>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</si>
  <si>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</si>
  <si>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</si>
  <si>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</si>
  <si>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</si>
  <si>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</si>
  <si>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</si>
  <si>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</si>
  <si>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Fevereiro</t>
  </si>
  <si>
    <t>Março</t>
  </si>
  <si>
    <t>Abril</t>
  </si>
  <si>
    <t>Maio</t>
  </si>
  <si>
    <t>Junho</t>
  </si>
  <si>
    <t>FINALIZADA</t>
  </si>
  <si>
    <t>CANCELADA</t>
  </si>
  <si>
    <t>PORTAL</t>
  </si>
  <si>
    <t>Julho</t>
  </si>
  <si>
    <t>DEFERIDAS</t>
  </si>
  <si>
    <t>INDEFERIDAS</t>
  </si>
  <si>
    <t>AHMSP Autarquia Hospitalar Municipal</t>
  </si>
  <si>
    <t>Secretaria Executiva de Comunicação</t>
  </si>
  <si>
    <t>SMC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</si>
  <si>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</si>
  <si>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</si>
  <si>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</si>
  <si>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</si>
  <si>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</si>
  <si>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Agosto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</si>
  <si>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</si>
  <si>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</si>
  <si>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</si>
  <si>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</si>
  <si>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</si>
  <si>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</si>
  <si>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</si>
  <si>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</si>
  <si>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</si>
  <si>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</si>
  <si>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</si>
  <si>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</si>
  <si>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</si>
  <si>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% em relação ao todo de SET/23 (exetuando-se denúncias)</t>
  </si>
  <si>
    <t>% em relação ao todo deSET/23 (exetuando-se denúncias)</t>
  </si>
  <si>
    <t>10 unidades mais demandadas de SETEMBRO/23</t>
  </si>
  <si>
    <t>10 assuntos mais demandados de SETEMBRO/2023</t>
  </si>
  <si>
    <t>% Canais de entrada SET/23</t>
  </si>
  <si>
    <t>% Total SET/23 dentro do STATUS</t>
  </si>
  <si>
    <t>Setembro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</si>
  <si>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</si>
  <si>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</si>
  <si>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</si>
  <si>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</si>
  <si>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</si>
  <si>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Unidades PMSP - SETEMBRO 2023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</si>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</sst>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5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3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0" xfId="4" applyFont="1"/>
    <xf numFmtId="0" fontId="0" fillId="0" borderId="20" xfId="0" applyBorder="1"/>
    <xf numFmtId="0" fontId="0" fillId="0" borderId="26" xfId="0" applyBorder="1"/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30" xfId="0" applyNumberFormat="1" applyFont="1" applyFill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6" fillId="7" borderId="63" xfId="0" applyFont="1" applyFill="1" applyBorder="1"/>
    <xf numFmtId="0" fontId="26" fillId="7" borderId="60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4" xfId="0" applyNumberFormat="1" applyFont="1" applyBorder="1"/>
    <xf numFmtId="0" fontId="26" fillId="0" borderId="65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6" xfId="0" applyFont="1" applyFill="1" applyBorder="1"/>
    <xf numFmtId="0" fontId="26" fillId="5" borderId="67" xfId="0" applyFont="1" applyFill="1" applyBorder="1"/>
    <xf numFmtId="0" fontId="26" fillId="5" borderId="41" xfId="0" applyFont="1" applyFill="1" applyBorder="1"/>
    <xf numFmtId="1" fontId="24" fillId="8" borderId="3" xfId="0" applyNumberFormat="1" applyFont="1" applyFill="1" applyBorder="1"/>
    <xf numFmtId="2" fontId="24" fillId="5" borderId="64" xfId="0" applyNumberFormat="1" applyFont="1" applyFill="1" applyBorder="1"/>
    <xf numFmtId="2" fontId="24" fillId="7" borderId="64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8" xfId="0" applyFont="1" applyFill="1" applyBorder="1"/>
    <xf numFmtId="0" fontId="24" fillId="9" borderId="67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5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2" xfId="0" applyFont="1" applyFill="1" applyBorder="1"/>
    <xf numFmtId="1" fontId="26" fillId="7" borderId="55" xfId="0" applyNumberFormat="1" applyFont="1" applyFill="1" applyBorder="1"/>
    <xf numFmtId="2" fontId="26" fillId="7" borderId="42" xfId="0" applyNumberFormat="1" applyFont="1" applyFill="1" applyBorder="1"/>
    <xf numFmtId="2" fontId="26" fillId="7" borderId="54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5" xfId="0" applyFont="1" applyBorder="1"/>
    <xf numFmtId="0" fontId="26" fillId="0" borderId="56" xfId="0" applyFont="1" applyBorder="1"/>
    <xf numFmtId="0" fontId="26" fillId="0" borderId="57" xfId="0" applyFont="1" applyBorder="1"/>
    <xf numFmtId="0" fontId="26" fillId="0" borderId="58" xfId="0" applyFont="1" applyBorder="1"/>
    <xf numFmtId="0" fontId="24" fillId="0" borderId="64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2" xfId="0" applyFont="1" applyFill="1" applyBorder="1"/>
    <xf numFmtId="1" fontId="24" fillId="7" borderId="0" xfId="0" applyNumberFormat="1" applyFont="1" applyFill="1"/>
    <xf numFmtId="2" fontId="24" fillId="7" borderId="47" xfId="0" applyNumberFormat="1" applyFont="1" applyFill="1" applyBorder="1"/>
    <xf numFmtId="2" fontId="24" fillId="7" borderId="54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4" fillId="0" borderId="56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69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70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41" xfId="0" applyFont="1" applyFill="1" applyBorder="1" applyAlignment="1">
      <alignment horizontal="right" wrapText="1"/>
    </xf>
    <xf numFmtId="0" fontId="24" fillId="5" borderId="5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8" xfId="0" applyFont="1" applyFill="1" applyBorder="1"/>
    <xf numFmtId="0" fontId="26" fillId="7" borderId="26" xfId="0" applyFont="1" applyFill="1" applyBorder="1"/>
    <xf numFmtId="0" fontId="26" fillId="0" borderId="4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5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7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71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6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" fontId="27" fillId="0" borderId="55" xfId="0" applyNumberFormat="1" applyFont="1" applyBorder="1" applyAlignment="1">
      <alignment horizontal="center" vertical="center"/>
    </xf>
    <xf numFmtId="165" fontId="27" fillId="0" borderId="42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3" xfId="0" applyFont="1" applyFill="1" applyBorder="1" applyAlignment="1">
      <alignment horizontal="center" vertical="center" wrapText="1"/>
    </xf>
    <xf numFmtId="17" fontId="31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7" fillId="0" borderId="6" xfId="10" applyFont="1" applyBorder="1" applyAlignment="1" applyProtection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7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" fontId="27" fillId="0" borderId="20" xfId="0" applyNumberFormat="1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4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2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1" fillId="13" borderId="79" xfId="0" applyFont="1" applyFill="1" applyBorder="1" applyAlignment="1">
      <alignment horizontal="justify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3" fillId="13" borderId="82" xfId="0" applyFont="1" applyFill="1" applyBorder="1" applyAlignment="1">
      <alignment horizontal="right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center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3" fillId="13" borderId="87" xfId="0" applyFont="1" applyFill="1" applyBorder="1" applyAlignment="1">
      <alignment horizontal="right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90" xfId="0" applyFont="1" applyFill="1" applyBorder="1" applyAlignment="1">
      <alignment horizontal="center" vertical="center" wrapText="1"/>
    </xf>
    <xf numFmtId="0" fontId="33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7" fillId="0" borderId="6" xfId="0" applyFont="1" applyBorder="1" applyAlignment="1">
      <alignment horizontal="center" vertical="center" wrapText="1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27" fillId="0" borderId="6" xfId="10" applyFont="1" applyBorder="1" applyAlignment="1" applyProtection="1">
      <alignment horizontal="center" vertical="center" wrapText="1"/>
    </xf>
    <xf numFmtId="0" fontId="31" fillId="18" borderId="94" xfId="0" applyFont="1" applyFill="1" applyBorder="1" applyAlignment="1">
      <alignment horizontal="justify" vertical="center" wrapText="1"/>
    </xf>
    <xf numFmtId="0" fontId="31" fillId="18" borderId="95" xfId="0" applyFont="1" applyFill="1" applyBorder="1" applyAlignment="1">
      <alignment horizontal="center" vertical="center" wrapText="1"/>
    </xf>
    <xf numFmtId="0" fontId="31" fillId="18" borderId="96" xfId="0" applyFont="1" applyFill="1" applyBorder="1" applyAlignment="1">
      <alignment horizontal="center" vertical="center" wrapText="1"/>
    </xf>
    <xf numFmtId="0" fontId="31" fillId="18" borderId="97" xfId="0" applyFont="1" applyFill="1" applyBorder="1" applyAlignment="1">
      <alignment horizontal="center" vertical="center" wrapText="1"/>
    </xf>
    <xf numFmtId="0" fontId="0" fillId="0" borderId="3" xfId="0" applyBorder="1"/>
    <xf numFmtId="0" fontId="31" fillId="19" borderId="98" xfId="0" applyFont="1" applyFill="1" applyBorder="1" applyAlignment="1">
      <alignment horizontal="justify" vertical="center" wrapText="1"/>
    </xf>
    <xf numFmtId="0" fontId="31" fillId="19" borderId="96" xfId="0" applyFont="1" applyFill="1" applyBorder="1" applyAlignment="1">
      <alignment horizontal="center" vertical="center" wrapText="1"/>
    </xf>
    <xf numFmtId="0" fontId="31" fillId="19" borderId="9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3" fillId="19" borderId="99" xfId="0" applyFont="1" applyFill="1" applyBorder="1" applyAlignment="1">
      <alignment horizontal="right" vertical="center" wrapText="1"/>
    </xf>
    <xf numFmtId="0" fontId="33" fillId="19" borderId="100" xfId="0" applyFont="1" applyFill="1" applyBorder="1" applyAlignment="1">
      <alignment horizontal="center" vertical="center" wrapText="1"/>
    </xf>
    <xf numFmtId="0" fontId="33" fillId="19" borderId="101" xfId="0" applyFont="1" applyFill="1" applyBorder="1" applyAlignment="1">
      <alignment horizontal="center" vertical="center" wrapText="1"/>
    </xf>
    <xf numFmtId="0" fontId="33" fillId="19" borderId="102" xfId="0" applyFont="1" applyFill="1" applyBorder="1" applyAlignment="1">
      <alignment horizontal="center" vertical="center" wrapText="1"/>
    </xf>
    <xf numFmtId="0" fontId="33" fillId="19" borderId="103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3" fillId="19" borderId="104" xfId="0" applyFont="1" applyFill="1" applyBorder="1" applyAlignment="1">
      <alignment horizontal="right" vertical="center" wrapText="1"/>
    </xf>
    <xf numFmtId="0" fontId="33" fillId="19" borderId="105" xfId="0" applyFont="1" applyFill="1" applyBorder="1" applyAlignment="1">
      <alignment horizontal="center" vertical="center" wrapText="1"/>
    </xf>
    <xf numFmtId="0" fontId="33" fillId="19" borderId="106" xfId="0" applyFont="1" applyFill="1" applyBorder="1" applyAlignment="1">
      <alignment horizontal="center" vertical="center" wrapText="1"/>
    </xf>
    <xf numFmtId="0" fontId="33" fillId="19" borderId="107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1" fillId="18" borderId="108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4" fillId="18" borderId="109" xfId="0" applyFont="1" applyFill="1" applyBorder="1" applyAlignment="1">
      <alignment vertical="center" wrapText="1"/>
    </xf>
    <xf numFmtId="0" fontId="0" fillId="18" borderId="110" xfId="0" applyFill="1" applyBorder="1" applyAlignment="1">
      <alignment horizontal="center"/>
    </xf>
    <xf numFmtId="0" fontId="0" fillId="18" borderId="111" xfId="0" applyFill="1" applyBorder="1" applyAlignment="1">
      <alignment horizontal="center"/>
    </xf>
    <xf numFmtId="0" fontId="0" fillId="18" borderId="111" xfId="0" applyFill="1" applyBorder="1"/>
    <xf numFmtId="0" fontId="0" fillId="18" borderId="112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1" fillId="21" borderId="114" xfId="0" applyFont="1" applyFill="1" applyBorder="1" applyAlignment="1">
      <alignment horizontal="justify" vertical="center" wrapText="1"/>
    </xf>
    <xf numFmtId="0" fontId="31" fillId="21" borderId="115" xfId="0" applyFont="1" applyFill="1" applyBorder="1" applyAlignment="1">
      <alignment horizontal="center" vertical="center" wrapText="1"/>
    </xf>
    <xf numFmtId="0" fontId="31" fillId="21" borderId="116" xfId="0" applyFont="1" applyFill="1" applyBorder="1" applyAlignment="1">
      <alignment horizontal="center" vertical="center" wrapText="1"/>
    </xf>
    <xf numFmtId="0" fontId="31" fillId="21" borderId="11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1" fillId="22" borderId="118" xfId="0" applyFont="1" applyFill="1" applyBorder="1" applyAlignment="1">
      <alignment horizontal="justify" vertical="center" wrapText="1"/>
    </xf>
    <xf numFmtId="0" fontId="31" fillId="22" borderId="117" xfId="0" applyFont="1" applyFill="1" applyBorder="1" applyAlignment="1">
      <alignment horizontal="center" vertical="center" wrapText="1"/>
    </xf>
    <xf numFmtId="0" fontId="31" fillId="22" borderId="119" xfId="0" applyFont="1" applyFill="1" applyBorder="1" applyAlignment="1">
      <alignment horizontal="center" vertical="center" wrapText="1"/>
    </xf>
    <xf numFmtId="0" fontId="31" fillId="22" borderId="120" xfId="0" applyFont="1" applyFill="1" applyBorder="1" applyAlignment="1">
      <alignment horizontal="center" vertical="center" wrapText="1"/>
    </xf>
    <xf numFmtId="0" fontId="33" fillId="22" borderId="121" xfId="0" applyFont="1" applyFill="1" applyBorder="1" applyAlignment="1">
      <alignment horizontal="right" vertical="center" wrapText="1"/>
    </xf>
    <xf numFmtId="0" fontId="33" fillId="22" borderId="122" xfId="0" applyFont="1" applyFill="1" applyBorder="1" applyAlignment="1">
      <alignment horizontal="center" vertical="center" wrapText="1"/>
    </xf>
    <xf numFmtId="0" fontId="33" fillId="22" borderId="123" xfId="0" applyFont="1" applyFill="1" applyBorder="1" applyAlignment="1">
      <alignment horizontal="center" vertical="center" wrapText="1"/>
    </xf>
    <xf numFmtId="0" fontId="33" fillId="22" borderId="124" xfId="0" applyFont="1" applyFill="1" applyBorder="1" applyAlignment="1">
      <alignment horizontal="center" vertical="center" wrapText="1"/>
    </xf>
    <xf numFmtId="0" fontId="33" fillId="22" borderId="125" xfId="0" applyFont="1" applyFill="1" applyBorder="1" applyAlignment="1">
      <alignment horizontal="center" vertical="center" wrapText="1"/>
    </xf>
    <xf numFmtId="0" fontId="33" fillId="22" borderId="126" xfId="0" applyFont="1" applyFill="1" applyBorder="1" applyAlignment="1">
      <alignment horizontal="right" vertical="center" wrapText="1"/>
    </xf>
    <xf numFmtId="0" fontId="33" fillId="22" borderId="127" xfId="0" applyFont="1" applyFill="1" applyBorder="1" applyAlignment="1">
      <alignment horizontal="center" vertical="center" wrapText="1"/>
    </xf>
    <xf numFmtId="0" fontId="33" fillId="22" borderId="128" xfId="0" applyFont="1" applyFill="1" applyBorder="1" applyAlignment="1">
      <alignment horizontal="center" vertical="center" wrapText="1"/>
    </xf>
    <xf numFmtId="0" fontId="33" fillId="22" borderId="129" xfId="0" applyFont="1" applyFill="1" applyBorder="1" applyAlignment="1">
      <alignment horizontal="center" vertical="center" wrapText="1"/>
    </xf>
    <xf numFmtId="0" fontId="33" fillId="22" borderId="130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7" fillId="0" borderId="6" xfId="0" applyFont="1" applyBorder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61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61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23" borderId="131" xfId="0" applyFont="1" applyFill="1" applyBorder="1" applyAlignment="1">
      <alignment wrapText="1"/>
    </xf>
    <xf numFmtId="0" fontId="9" fillId="23" borderId="131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32" xfId="0" applyFont="1" applyFill="1" applyBorder="1" applyAlignment="1">
      <alignment horizontal="left" wrapText="1"/>
    </xf>
    <xf numFmtId="0" fontId="9" fillId="23" borderId="132" xfId="0" applyFont="1" applyFill="1" applyBorder="1"/>
    <xf numFmtId="2" fontId="7" fillId="5" borderId="29" xfId="0" applyNumberFormat="1" applyFont="1" applyFill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33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9" fillId="0" borderId="0" xfId="0" applyFont="1"/>
    <xf numFmtId="17" fontId="36" fillId="0" borderId="0" xfId="0" applyNumberFormat="1" applyFont="1"/>
    <xf numFmtId="2" fontId="36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7" fillId="5" borderId="133" xfId="0" applyFont="1" applyFill="1" applyBorder="1" applyAlignment="1">
      <alignment horizontal="right"/>
    </xf>
    <xf numFmtId="0" fontId="7" fillId="5" borderId="41" xfId="0" applyFont="1" applyFill="1" applyBorder="1" applyAlignment="1">
      <alignment horizontal="left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24" borderId="0" xfId="0" applyFill="1"/>
    <xf numFmtId="0" fontId="49" fillId="0" borderId="135" xfId="0" applyFont="1" applyBorder="1" applyAlignment="1">
      <alignment horizontal="center"/>
    </xf>
    <xf numFmtId="0" fontId="49" fillId="0" borderId="136" xfId="0" applyFont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50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0" fontId="1" fillId="0" borderId="133" xfId="0" applyNumberFormat="1" applyFont="1" applyBorder="1" applyAlignment="1">
      <alignment horizontal="center"/>
    </xf>
    <xf numFmtId="2" fontId="35" fillId="0" borderId="133" xfId="0" applyNumberFormat="1" applyFont="1" applyBorder="1" applyAlignment="1">
      <alignment horizontal="center"/>
    </xf>
    <xf numFmtId="9" fontId="35" fillId="0" borderId="133" xfId="13" applyFont="1" applyBorder="1" applyAlignment="1">
      <alignment horizontal="center"/>
    </xf>
    <xf numFmtId="3" fontId="35" fillId="0" borderId="133" xfId="0" applyNumberFormat="1" applyFont="1" applyBorder="1" applyAlignment="1">
      <alignment horizontal="center"/>
    </xf>
    <xf numFmtId="17" fontId="51" fillId="0" borderId="133" xfId="0" applyNumberFormat="1" applyFont="1" applyBorder="1" applyAlignment="1">
      <alignment horizontal="center"/>
    </xf>
    <xf numFmtId="0" fontId="41" fillId="0" borderId="0" xfId="0" applyFont="1" applyBorder="1"/>
    <xf numFmtId="1" fontId="8" fillId="0" borderId="21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0" fontId="8" fillId="0" borderId="134" xfId="4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/>
    <xf numFmtId="0" fontId="41" fillId="0" borderId="0" xfId="4" applyFont="1"/>
    <xf numFmtId="0" fontId="8" fillId="0" borderId="137" xfId="0" applyFont="1" applyBorder="1" applyAlignment="1">
      <alignment horizontal="left"/>
    </xf>
    <xf numFmtId="0" fontId="8" fillId="0" borderId="138" xfId="0" applyFont="1" applyBorder="1" applyAlignment="1">
      <alignment horizontal="left"/>
    </xf>
    <xf numFmtId="0" fontId="8" fillId="0" borderId="139" xfId="0" applyFont="1" applyBorder="1" applyAlignment="1">
      <alignment horizontal="left"/>
    </xf>
    <xf numFmtId="0" fontId="8" fillId="0" borderId="140" xfId="0" applyFont="1" applyBorder="1" applyAlignment="1">
      <alignment horizontal="center"/>
    </xf>
    <xf numFmtId="0" fontId="8" fillId="0" borderId="141" xfId="0" applyFont="1" applyBorder="1" applyAlignment="1">
      <alignment horizontal="center"/>
    </xf>
    <xf numFmtId="0" fontId="53" fillId="0" borderId="0" xfId="0" applyFont="1" applyAlignment="1">
      <alignment horizontal="right"/>
    </xf>
    <xf numFmtId="0" fontId="53" fillId="0" borderId="0" xfId="0" applyFont="1" applyAlignment="1">
      <alignment horizontal="center"/>
    </xf>
    <xf numFmtId="2" fontId="8" fillId="0" borderId="142" xfId="0" applyNumberFormat="1" applyFont="1" applyBorder="1" applyAlignment="1">
      <alignment horizontal="center"/>
    </xf>
    <xf numFmtId="2" fontId="8" fillId="0" borderId="143" xfId="0" applyNumberFormat="1" applyFont="1" applyBorder="1" applyAlignment="1">
      <alignment horizontal="center"/>
    </xf>
    <xf numFmtId="2" fontId="8" fillId="0" borderId="144" xfId="0" applyNumberFormat="1" applyFont="1" applyBorder="1" applyAlignment="1">
      <alignment horizontal="center"/>
    </xf>
    <xf numFmtId="0" fontId="7" fillId="0" borderId="14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26" borderId="146" xfId="0" applyFont="1" applyFill="1" applyBorder="1" applyAlignment="1">
      <alignment horizontal="center"/>
    </xf>
    <xf numFmtId="0" fontId="54" fillId="27" borderId="135" xfId="0" applyFont="1" applyFill="1" applyBorder="1" applyAlignment="1">
      <alignment horizontal="center"/>
    </xf>
    <xf numFmtId="0" fontId="54" fillId="27" borderId="147" xfId="0" applyFont="1" applyFill="1" applyBorder="1" applyAlignment="1">
      <alignment horizontal="center"/>
    </xf>
    <xf numFmtId="0" fontId="54" fillId="27" borderId="136" xfId="0" applyFont="1" applyFill="1" applyBorder="1" applyAlignment="1">
      <alignment horizontal="center"/>
    </xf>
    <xf numFmtId="0" fontId="8" fillId="0" borderId="148" xfId="0" applyFont="1" applyBorder="1" applyAlignment="1"/>
    <xf numFmtId="0" fontId="0" fillId="0" borderId="148" xfId="0" applyBorder="1" applyAlignment="1">
      <alignment horizontal="center"/>
    </xf>
    <xf numFmtId="0" fontId="0" fillId="0" borderId="134" xfId="0" applyBorder="1" applyAlignment="1">
      <alignment horizontal="left"/>
    </xf>
    <xf numFmtId="0" fontId="0" fillId="0" borderId="134" xfId="0" applyBorder="1" applyAlignment="1">
      <alignment horizontal="center"/>
    </xf>
    <xf numFmtId="0" fontId="8" fillId="0" borderId="134" xfId="0" applyFont="1" applyBorder="1" applyAlignment="1"/>
    <xf numFmtId="0" fontId="8" fillId="0" borderId="149" xfId="0" applyFont="1" applyBorder="1" applyAlignment="1"/>
    <xf numFmtId="0" fontId="0" fillId="0" borderId="149" xfId="0" applyBorder="1" applyAlignment="1">
      <alignment horizontal="center"/>
    </xf>
    <xf numFmtId="0" fontId="55" fillId="0" borderId="134" xfId="0" applyFont="1" applyBorder="1" applyAlignment="1">
      <alignment horizontal="left"/>
    </xf>
    <xf numFmtId="0" fontId="8" fillId="0" borderId="134" xfId="0" applyFont="1" applyFill="1" applyBorder="1" applyAlignment="1"/>
    <xf numFmtId="0" fontId="7" fillId="26" borderId="148" xfId="0" applyFont="1" applyFill="1" applyBorder="1" applyAlignment="1">
      <alignment horizontal="center"/>
    </xf>
    <xf numFmtId="0" fontId="54" fillId="27" borderId="148" xfId="0" applyFont="1" applyFill="1" applyBorder="1" applyAlignment="1">
      <alignment horizontal="center"/>
    </xf>
    <xf numFmtId="0" fontId="41" fillId="0" borderId="0" xfId="0" applyFont="1" applyFill="1" applyBorder="1"/>
    <xf numFmtId="17" fontId="41" fillId="0" borderId="0" xfId="0" applyNumberFormat="1" applyFont="1" applyFill="1" applyBorder="1" applyAlignment="1">
      <alignment horizontal="center"/>
    </xf>
    <xf numFmtId="17" fontId="41" fillId="0" borderId="0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wrapText="1"/>
    </xf>
    <xf numFmtId="17" fontId="45" fillId="0" borderId="0" xfId="0" applyNumberFormat="1" applyFont="1" applyFill="1" applyBorder="1"/>
    <xf numFmtId="17" fontId="45" fillId="0" borderId="0" xfId="0" applyNumberFormat="1" applyFont="1" applyFill="1" applyBorder="1" applyAlignment="1">
      <alignment horizontal="center" vertical="center"/>
    </xf>
    <xf numFmtId="17" fontId="45" fillId="0" borderId="0" xfId="0" applyNumberFormat="1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167" fontId="45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29" fillId="5" borderId="4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9" fillId="5" borderId="133" xfId="0" applyFont="1" applyFill="1" applyBorder="1" applyAlignment="1">
      <alignment horizontal="center" vertical="center"/>
    </xf>
    <xf numFmtId="0" fontId="40" fillId="0" borderId="0" xfId="0" applyFont="1" applyFill="1"/>
    <xf numFmtId="1" fontId="40" fillId="0" borderId="0" xfId="0" applyNumberFormat="1" applyFont="1" applyFill="1"/>
    <xf numFmtId="0" fontId="56" fillId="0" borderId="0" xfId="0" applyFont="1"/>
    <xf numFmtId="0" fontId="38" fillId="0" borderId="0" xfId="0" applyFont="1"/>
    <xf numFmtId="17" fontId="57" fillId="0" borderId="0" xfId="0" applyNumberFormat="1" applyFont="1" applyBorder="1" applyAlignment="1">
      <alignment horizontal="center" vertical="center"/>
    </xf>
    <xf numFmtId="0" fontId="57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17" fontId="57" fillId="0" borderId="0" xfId="0" applyNumberFormat="1" applyFont="1" applyFill="1" applyBorder="1" applyAlignment="1">
      <alignment horizontal="center"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4" fillId="27" borderId="13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165" fontId="59" fillId="0" borderId="0" xfId="0" applyNumberFormat="1" applyFont="1" applyAlignment="1">
      <alignment horizontal="center" vertical="center"/>
    </xf>
    <xf numFmtId="0" fontId="38" fillId="0" borderId="0" xfId="0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0" fontId="38" fillId="0" borderId="43" xfId="4" applyFont="1" applyBorder="1" applyAlignment="1">
      <alignment horizontal="center" vertical="center"/>
    </xf>
    <xf numFmtId="0" fontId="38" fillId="0" borderId="19" xfId="0" applyFont="1" applyBorder="1"/>
    <xf numFmtId="1" fontId="38" fillId="0" borderId="19" xfId="4" applyNumberFormat="1" applyFont="1" applyBorder="1" applyAlignment="1">
      <alignment horizontal="center" vertical="center"/>
    </xf>
    <xf numFmtId="0" fontId="38" fillId="0" borderId="19" xfId="4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58" fillId="0" borderId="42" xfId="4" applyFont="1" applyBorder="1" applyAlignment="1">
      <alignment horizontal="center" vertical="center"/>
    </xf>
    <xf numFmtId="1" fontId="58" fillId="0" borderId="44" xfId="0" applyNumberFormat="1" applyFont="1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38" fillId="0" borderId="20" xfId="0" applyFont="1" applyBorder="1"/>
    <xf numFmtId="1" fontId="38" fillId="0" borderId="20" xfId="4" applyNumberFormat="1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/>
    </xf>
    <xf numFmtId="0" fontId="58" fillId="0" borderId="6" xfId="4" applyFont="1" applyBorder="1" applyAlignment="1">
      <alignment horizontal="center" vertical="center"/>
    </xf>
    <xf numFmtId="1" fontId="58" fillId="0" borderId="3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/>
    </xf>
    <xf numFmtId="0" fontId="38" fillId="0" borderId="45" xfId="0" applyFont="1" applyBorder="1" applyAlignment="1">
      <alignment horizontal="center" vertical="center"/>
    </xf>
    <xf numFmtId="1" fontId="38" fillId="0" borderId="20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6" xfId="0" applyFont="1" applyBorder="1"/>
    <xf numFmtId="0" fontId="38" fillId="0" borderId="20" xfId="0" applyFont="1" applyFill="1" applyBorder="1" applyAlignment="1">
      <alignment horizontal="center"/>
    </xf>
    <xf numFmtId="0" fontId="37" fillId="0" borderId="20" xfId="0" applyFont="1" applyBorder="1"/>
    <xf numFmtId="0" fontId="37" fillId="0" borderId="20" xfId="0" applyFont="1" applyBorder="1" applyAlignment="1">
      <alignment horizontal="center"/>
    </xf>
    <xf numFmtId="0" fontId="38" fillId="0" borderId="26" xfId="4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58" fillId="0" borderId="28" xfId="4" applyFont="1" applyBorder="1" applyAlignment="1">
      <alignment horizontal="center" vertical="center"/>
    </xf>
    <xf numFmtId="1" fontId="58" fillId="0" borderId="46" xfId="0" applyNumberFormat="1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26" xfId="0" applyFont="1" applyBorder="1"/>
    <xf numFmtId="1" fontId="38" fillId="0" borderId="26" xfId="0" applyNumberFormat="1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3" fontId="60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7" fillId="0" borderId="50" xfId="0" applyFont="1" applyBorder="1" applyAlignment="1">
      <alignment horizontal="center" vertical="center"/>
    </xf>
    <xf numFmtId="1" fontId="27" fillId="0" borderId="38" xfId="0" applyNumberFormat="1" applyFont="1" applyBorder="1" applyAlignment="1">
      <alignment horizontal="center" vertical="center"/>
    </xf>
    <xf numFmtId="43" fontId="0" fillId="0" borderId="0" xfId="14" applyFont="1"/>
    <xf numFmtId="0" fontId="38" fillId="0" borderId="45" xfId="14" applyNumberFormat="1" applyFont="1" applyBorder="1" applyAlignment="1">
      <alignment horizontal="center" vertical="center"/>
    </xf>
    <xf numFmtId="0" fontId="38" fillId="0" borderId="20" xfId="14" applyNumberFormat="1" applyFont="1" applyBorder="1"/>
    <xf numFmtId="0" fontId="38" fillId="0" borderId="20" xfId="14" applyNumberFormat="1" applyFont="1" applyBorder="1" applyAlignment="1">
      <alignment horizontal="center" vertical="center"/>
    </xf>
    <xf numFmtId="0" fontId="38" fillId="0" borderId="20" xfId="14" applyNumberFormat="1" applyFont="1" applyBorder="1" applyAlignment="1">
      <alignment horizontal="center"/>
    </xf>
    <xf numFmtId="0" fontId="58" fillId="0" borderId="6" xfId="14" applyNumberFormat="1" applyFont="1" applyBorder="1" applyAlignment="1">
      <alignment horizontal="center" vertical="center"/>
    </xf>
    <xf numFmtId="1" fontId="58" fillId="0" borderId="34" xfId="14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1" fontId="0" fillId="0" borderId="20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8" fillId="0" borderId="134" xfId="0" applyFont="1" applyBorder="1" applyAlignment="1">
      <alignment horizontal="left"/>
    </xf>
    <xf numFmtId="0" fontId="8" fillId="0" borderId="134" xfId="4" applyFont="1" applyBorder="1" applyAlignment="1">
      <alignment horizontal="left"/>
    </xf>
    <xf numFmtId="0" fontId="38" fillId="0" borderId="42" xfId="0" applyFont="1" applyBorder="1"/>
    <xf numFmtId="0" fontId="38" fillId="0" borderId="19" xfId="0" applyFont="1" applyBorder="1" applyAlignment="1">
      <alignment horizontal="center" vertical="center"/>
    </xf>
    <xf numFmtId="0" fontId="38" fillId="0" borderId="53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0" fontId="9" fillId="5" borderId="10" xfId="4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0" fontId="35" fillId="0" borderId="152" xfId="0" applyFont="1" applyBorder="1" applyAlignment="1">
      <alignment horizontal="center"/>
    </xf>
    <xf numFmtId="0" fontId="35" fillId="0" borderId="153" xfId="0" applyFont="1" applyBorder="1" applyAlignment="1">
      <alignment horizontal="center"/>
    </xf>
    <xf numFmtId="0" fontId="35" fillId="0" borderId="154" xfId="0" applyFont="1" applyBorder="1" applyAlignment="1">
      <alignment horizontal="center"/>
    </xf>
    <xf numFmtId="1" fontId="9" fillId="0" borderId="152" xfId="0" applyNumberFormat="1" applyFont="1" applyBorder="1" applyAlignment="1">
      <alignment horizontal="center" vertical="center"/>
    </xf>
    <xf numFmtId="1" fontId="9" fillId="0" borderId="153" xfId="0" applyNumberFormat="1" applyFont="1" applyBorder="1" applyAlignment="1">
      <alignment horizontal="center" vertical="center"/>
    </xf>
    <xf numFmtId="1" fontId="9" fillId="0" borderId="154" xfId="0" applyNumberFormat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17" fontId="7" fillId="5" borderId="2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center"/>
    </xf>
    <xf numFmtId="0" fontId="38" fillId="0" borderId="0" xfId="0" applyFont="1" applyAlignment="1">
      <alignment wrapText="1"/>
    </xf>
    <xf numFmtId="0" fontId="41" fillId="0" borderId="0" xfId="0" applyFont="1" applyFill="1"/>
    <xf numFmtId="0" fontId="41" fillId="0" borderId="0" xfId="0" applyFont="1" applyFill="1" applyAlignment="1">
      <alignment wrapText="1"/>
    </xf>
    <xf numFmtId="0" fontId="8" fillId="0" borderId="157" xfId="0" applyFont="1" applyBorder="1" applyAlignment="1">
      <alignment horizontal="center"/>
    </xf>
    <xf numFmtId="0" fontId="8" fillId="0" borderId="140" xfId="0" applyFont="1" applyBorder="1"/>
    <xf numFmtId="0" fontId="7" fillId="5" borderId="158" xfId="0" applyFont="1" applyFill="1" applyBorder="1" applyAlignment="1">
      <alignment horizontal="center" vertical="center"/>
    </xf>
    <xf numFmtId="17" fontId="7" fillId="5" borderId="159" xfId="0" applyNumberFormat="1" applyFont="1" applyFill="1" applyBorder="1" applyAlignment="1">
      <alignment horizontal="center" vertical="center"/>
    </xf>
    <xf numFmtId="17" fontId="7" fillId="5" borderId="160" xfId="0" applyNumberFormat="1" applyFont="1" applyFill="1" applyBorder="1" applyAlignment="1">
      <alignment horizontal="center" vertical="center"/>
    </xf>
    <xf numFmtId="17" fontId="7" fillId="5" borderId="161" xfId="0" applyNumberFormat="1" applyFont="1" applyFill="1" applyBorder="1" applyAlignment="1">
      <alignment horizontal="center" vertical="center"/>
    </xf>
    <xf numFmtId="17" fontId="7" fillId="5" borderId="162" xfId="0" applyNumberFormat="1" applyFont="1" applyFill="1" applyBorder="1" applyAlignment="1">
      <alignment horizontal="center" vertical="center"/>
    </xf>
    <xf numFmtId="17" fontId="7" fillId="5" borderId="163" xfId="0" applyNumberFormat="1" applyFont="1" applyFill="1" applyBorder="1" applyAlignment="1">
      <alignment horizontal="center" vertical="center"/>
    </xf>
    <xf numFmtId="1" fontId="21" fillId="5" borderId="164" xfId="0" applyNumberFormat="1" applyFont="1" applyFill="1" applyBorder="1" applyAlignment="1">
      <alignment horizontal="center" vertical="center" wrapText="1"/>
    </xf>
    <xf numFmtId="2" fontId="7" fillId="5" borderId="165" xfId="0" applyNumberFormat="1" applyFont="1" applyFill="1" applyBorder="1" applyAlignment="1">
      <alignment horizontal="center" vertical="center"/>
    </xf>
    <xf numFmtId="0" fontId="7" fillId="5" borderId="166" xfId="0" applyFont="1" applyFill="1" applyBorder="1" applyAlignment="1">
      <alignment horizontal="center" vertical="center"/>
    </xf>
    <xf numFmtId="0" fontId="7" fillId="5" borderId="167" xfId="0" applyFont="1" applyFill="1" applyBorder="1" applyAlignment="1">
      <alignment horizontal="center" vertical="center"/>
    </xf>
    <xf numFmtId="1" fontId="7" fillId="5" borderId="167" xfId="0" applyNumberFormat="1" applyFont="1" applyFill="1" applyBorder="1" applyAlignment="1">
      <alignment horizontal="center" vertical="center"/>
    </xf>
    <xf numFmtId="1" fontId="7" fillId="5" borderId="166" xfId="0" applyNumberFormat="1" applyFont="1" applyFill="1" applyBorder="1" applyAlignment="1">
      <alignment horizontal="center"/>
    </xf>
    <xf numFmtId="1" fontId="7" fillId="5" borderId="168" xfId="0" applyNumberFormat="1" applyFont="1" applyFill="1" applyBorder="1" applyAlignment="1">
      <alignment horizontal="center"/>
    </xf>
    <xf numFmtId="2" fontId="7" fillId="5" borderId="169" xfId="0" applyNumberFormat="1" applyFont="1" applyFill="1" applyBorder="1" applyAlignment="1">
      <alignment horizontal="center" vertical="center"/>
    </xf>
    <xf numFmtId="1" fontId="7" fillId="5" borderId="156" xfId="0" applyNumberFormat="1" applyFont="1" applyFill="1" applyBorder="1" applyAlignment="1">
      <alignment horizontal="center"/>
    </xf>
    <xf numFmtId="0" fontId="8" fillId="0" borderId="170" xfId="0" applyFont="1" applyFill="1" applyBorder="1" applyAlignment="1">
      <alignment horizontal="left"/>
    </xf>
    <xf numFmtId="0" fontId="8" fillId="0" borderId="171" xfId="0" applyFont="1" applyFill="1" applyBorder="1" applyAlignment="1">
      <alignment horizontal="left"/>
    </xf>
    <xf numFmtId="0" fontId="8" fillId="0" borderId="172" xfId="0" applyFont="1" applyFill="1" applyBorder="1" applyAlignment="1">
      <alignment horizontal="left"/>
    </xf>
    <xf numFmtId="0" fontId="8" fillId="0" borderId="152" xfId="0" applyFont="1" applyFill="1" applyBorder="1" applyAlignment="1">
      <alignment horizontal="center"/>
    </xf>
    <xf numFmtId="0" fontId="8" fillId="0" borderId="153" xfId="0" applyFont="1" applyFill="1" applyBorder="1" applyAlignment="1">
      <alignment horizontal="center"/>
    </xf>
    <xf numFmtId="0" fontId="8" fillId="0" borderId="154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140" xfId="0" applyBorder="1"/>
    <xf numFmtId="0" fontId="0" fillId="0" borderId="141" xfId="0" applyBorder="1"/>
    <xf numFmtId="17" fontId="61" fillId="5" borderId="57" xfId="0" applyNumberFormat="1" applyFont="1" applyFill="1" applyBorder="1" applyAlignment="1">
      <alignment horizontal="center" vertical="center"/>
    </xf>
    <xf numFmtId="17" fontId="61" fillId="5" borderId="58" xfId="0" applyNumberFormat="1" applyFont="1" applyFill="1" applyBorder="1" applyAlignment="1">
      <alignment horizontal="center" vertical="center"/>
    </xf>
    <xf numFmtId="17" fontId="61" fillId="5" borderId="59" xfId="0" applyNumberFormat="1" applyFont="1" applyFill="1" applyBorder="1" applyAlignment="1">
      <alignment horizontal="center" vertical="center"/>
    </xf>
    <xf numFmtId="17" fontId="61" fillId="5" borderId="60" xfId="0" applyNumberFormat="1" applyFont="1" applyFill="1" applyBorder="1" applyAlignment="1">
      <alignment horizontal="center" vertical="center"/>
    </xf>
    <xf numFmtId="1" fontId="62" fillId="5" borderId="2" xfId="0" applyNumberFormat="1" applyFont="1" applyFill="1" applyBorder="1" applyAlignment="1">
      <alignment horizontal="center" vertical="center" wrapText="1"/>
    </xf>
    <xf numFmtId="0" fontId="36" fillId="0" borderId="140" xfId="0" applyFont="1" applyBorder="1" applyAlignment="1">
      <alignment horizontal="center"/>
    </xf>
    <xf numFmtId="0" fontId="36" fillId="0" borderId="173" xfId="0" applyFont="1" applyBorder="1" applyAlignment="1">
      <alignment horizontal="center"/>
    </xf>
    <xf numFmtId="1" fontId="61" fillId="0" borderId="4" xfId="0" applyNumberFormat="1" applyFont="1" applyBorder="1" applyAlignment="1">
      <alignment horizontal="center" vertical="center"/>
    </xf>
    <xf numFmtId="1" fontId="61" fillId="0" borderId="16" xfId="0" applyNumberFormat="1" applyFont="1" applyBorder="1" applyAlignment="1">
      <alignment horizontal="center" vertical="center"/>
    </xf>
    <xf numFmtId="2" fontId="58" fillId="5" borderId="4" xfId="0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1" fontId="61" fillId="0" borderId="6" xfId="0" applyNumberFormat="1" applyFont="1" applyBorder="1" applyAlignment="1">
      <alignment horizontal="center" vertical="center"/>
    </xf>
    <xf numFmtId="1" fontId="61" fillId="0" borderId="22" xfId="0" applyNumberFormat="1" applyFont="1" applyBorder="1" applyAlignment="1">
      <alignment horizontal="center" vertical="center"/>
    </xf>
    <xf numFmtId="0" fontId="36" fillId="0" borderId="141" xfId="0" applyFont="1" applyBorder="1" applyAlignment="1">
      <alignment horizontal="center"/>
    </xf>
    <xf numFmtId="0" fontId="36" fillId="0" borderId="174" xfId="0" applyFont="1" applyBorder="1" applyAlignment="1">
      <alignment horizontal="center"/>
    </xf>
    <xf numFmtId="1" fontId="61" fillId="0" borderId="8" xfId="0" applyNumberFormat="1" applyFont="1" applyBorder="1" applyAlignment="1">
      <alignment horizontal="center" vertical="center"/>
    </xf>
    <xf numFmtId="1" fontId="61" fillId="0" borderId="61" xfId="0" applyNumberFormat="1" applyFont="1" applyBorder="1" applyAlignment="1">
      <alignment horizontal="center" vertical="center"/>
    </xf>
    <xf numFmtId="2" fontId="58" fillId="5" borderId="2" xfId="0" applyNumberFormat="1" applyFont="1" applyFill="1" applyBorder="1" applyAlignment="1">
      <alignment horizontal="center" vertical="center"/>
    </xf>
    <xf numFmtId="0" fontId="61" fillId="5" borderId="3" xfId="0" applyFont="1" applyFill="1" applyBorder="1" applyAlignment="1">
      <alignment horizontal="center"/>
    </xf>
    <xf numFmtId="1" fontId="61" fillId="5" borderId="11" xfId="0" applyNumberFormat="1" applyFont="1" applyFill="1" applyBorder="1" applyAlignment="1">
      <alignment horizontal="center"/>
    </xf>
    <xf numFmtId="1" fontId="61" fillId="5" borderId="51" xfId="0" applyNumberFormat="1" applyFont="1" applyFill="1" applyBorder="1" applyAlignment="1">
      <alignment horizontal="center" vertical="center"/>
    </xf>
    <xf numFmtId="1" fontId="61" fillId="5" borderId="29" xfId="0" applyNumberFormat="1" applyFont="1" applyFill="1" applyBorder="1" applyAlignment="1">
      <alignment horizontal="center" vertical="center"/>
    </xf>
    <xf numFmtId="2" fontId="58" fillId="5" borderId="133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0" fontId="8" fillId="0" borderId="0" xfId="0" applyFont="1" applyBorder="1" applyAlignment="1">
      <alignment horizontal="left"/>
    </xf>
    <xf numFmtId="0" fontId="9" fillId="5" borderId="13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right"/>
    </xf>
    <xf numFmtId="1" fontId="7" fillId="4" borderId="10" xfId="0" applyNumberFormat="1" applyFont="1" applyFill="1" applyBorder="1" applyAlignment="1">
      <alignment horizontal="center"/>
    </xf>
    <xf numFmtId="0" fontId="8" fillId="0" borderId="170" xfId="0" applyFont="1" applyBorder="1" applyAlignment="1">
      <alignment horizontal="left"/>
    </xf>
    <xf numFmtId="0" fontId="8" fillId="0" borderId="171" xfId="0" applyFont="1" applyBorder="1" applyAlignment="1">
      <alignment horizontal="left"/>
    </xf>
    <xf numFmtId="0" fontId="8" fillId="0" borderId="172" xfId="0" applyFont="1" applyBorder="1" applyAlignment="1">
      <alignment horizontal="left"/>
    </xf>
    <xf numFmtId="0" fontId="8" fillId="0" borderId="152" xfId="0" applyFont="1" applyBorder="1" applyAlignment="1">
      <alignment horizontal="center"/>
    </xf>
    <xf numFmtId="0" fontId="8" fillId="0" borderId="153" xfId="0" applyFont="1" applyBorder="1" applyAlignment="1">
      <alignment horizontal="center"/>
    </xf>
    <xf numFmtId="0" fontId="8" fillId="0" borderId="154" xfId="0" applyFont="1" applyBorder="1" applyAlignment="1">
      <alignment horizontal="center"/>
    </xf>
    <xf numFmtId="2" fontId="9" fillId="5" borderId="10" xfId="4" applyNumberFormat="1" applyFont="1" applyFill="1" applyBorder="1" applyAlignment="1">
      <alignment horizontal="center" vertical="center"/>
    </xf>
    <xf numFmtId="2" fontId="58" fillId="0" borderId="142" xfId="4" applyNumberFormat="1" applyFont="1" applyBorder="1" applyAlignment="1">
      <alignment horizontal="center" vertical="center"/>
    </xf>
    <xf numFmtId="2" fontId="58" fillId="0" borderId="175" xfId="4" applyNumberFormat="1" applyFont="1" applyBorder="1" applyAlignment="1">
      <alignment horizontal="center" vertical="center"/>
    </xf>
    <xf numFmtId="2" fontId="58" fillId="0" borderId="175" xfId="14" applyNumberFormat="1" applyFont="1" applyBorder="1" applyAlignment="1">
      <alignment horizontal="center" vertical="center"/>
    </xf>
    <xf numFmtId="2" fontId="58" fillId="0" borderId="155" xfId="4" applyNumberFormat="1" applyFont="1" applyBorder="1" applyAlignment="1">
      <alignment horizontal="center" vertical="center"/>
    </xf>
    <xf numFmtId="2" fontId="58" fillId="0" borderId="153" xfId="4" applyNumberFormat="1" applyFont="1" applyBorder="1" applyAlignment="1">
      <alignment horizontal="center" vertical="center"/>
    </xf>
    <xf numFmtId="2" fontId="58" fillId="0" borderId="156" xfId="4" applyNumberFormat="1" applyFont="1" applyBorder="1" applyAlignment="1">
      <alignment horizontal="center" vertical="center"/>
    </xf>
    <xf numFmtId="3" fontId="57" fillId="0" borderId="0" xfId="0" applyNumberFormat="1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8" fillId="0" borderId="20" xfId="0" applyFont="1" applyFill="1" applyBorder="1"/>
    <xf numFmtId="1" fontId="38" fillId="0" borderId="20" xfId="0" applyNumberFormat="1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0" xfId="4" applyFont="1" applyFill="1" applyBorder="1" applyAlignment="1">
      <alignment horizontal="center" vertical="center"/>
    </xf>
    <xf numFmtId="0" fontId="58" fillId="0" borderId="6" xfId="4" applyFont="1" applyFill="1" applyBorder="1" applyAlignment="1">
      <alignment horizontal="center" vertical="center"/>
    </xf>
    <xf numFmtId="1" fontId="58" fillId="0" borderId="34" xfId="0" applyNumberFormat="1" applyFont="1" applyFill="1" applyBorder="1" applyAlignment="1">
      <alignment horizontal="center" vertical="center"/>
    </xf>
    <xf numFmtId="2" fontId="58" fillId="0" borderId="175" xfId="4" applyNumberFormat="1" applyFont="1" applyFill="1" applyBorder="1" applyAlignment="1">
      <alignment horizontal="center" vertical="center"/>
    </xf>
    <xf numFmtId="0" fontId="0" fillId="0" borderId="0" xfId="0" applyFill="1"/>
    <xf numFmtId="0" fontId="38" fillId="0" borderId="42" xfId="4" applyFont="1" applyFill="1" applyBorder="1"/>
    <xf numFmtId="0" fontId="38" fillId="0" borderId="6" xfId="4" applyFont="1" applyFill="1" applyBorder="1"/>
    <xf numFmtId="0" fontId="38" fillId="0" borderId="6" xfId="0" applyFont="1" applyFill="1" applyBorder="1" applyAlignment="1">
      <alignment horizontal="left"/>
    </xf>
    <xf numFmtId="0" fontId="38" fillId="0" borderId="6" xfId="0" applyFont="1" applyFill="1" applyBorder="1"/>
    <xf numFmtId="0" fontId="38" fillId="0" borderId="6" xfId="14" applyNumberFormat="1" applyFont="1" applyFill="1" applyBorder="1" applyAlignment="1">
      <alignment horizontal="left"/>
    </xf>
    <xf numFmtId="0" fontId="38" fillId="0" borderId="28" xfId="0" applyFont="1" applyFill="1" applyBorder="1"/>
    <xf numFmtId="0" fontId="38" fillId="0" borderId="8" xfId="0" applyFont="1" applyFill="1" applyBorder="1"/>
    <xf numFmtId="0" fontId="63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27" fillId="0" borderId="48" xfId="0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5" fontId="64" fillId="0" borderId="0" xfId="0" applyNumberFormat="1" applyFont="1" applyFill="1" applyBorder="1" applyAlignment="1">
      <alignment horizontal="center" vertical="center"/>
    </xf>
    <xf numFmtId="165" fontId="64" fillId="0" borderId="0" xfId="0" applyNumberFormat="1" applyFont="1" applyFill="1" applyBorder="1" applyAlignment="1">
      <alignment horizontal="center"/>
    </xf>
    <xf numFmtId="0" fontId="46" fillId="0" borderId="0" xfId="10" applyFont="1" applyFill="1" applyBorder="1" applyAlignment="1" applyProtection="1">
      <alignment horizontal="center" wrapText="1"/>
    </xf>
    <xf numFmtId="1" fontId="46" fillId="0" borderId="0" xfId="0" applyNumberFormat="1" applyFont="1" applyFill="1" applyBorder="1" applyAlignment="1">
      <alignment horizontal="center" vertical="center"/>
    </xf>
    <xf numFmtId="0" fontId="46" fillId="0" borderId="0" xfId="1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>
      <alignment horizontal="right" vertical="center" wrapText="1"/>
    </xf>
    <xf numFmtId="1" fontId="48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left" vertical="center" wrapText="1"/>
    </xf>
    <xf numFmtId="0" fontId="31" fillId="15" borderId="177" xfId="0" applyFont="1" applyFill="1" applyBorder="1" applyAlignment="1">
      <alignment horizontal="left" vertical="center"/>
    </xf>
    <xf numFmtId="0" fontId="31" fillId="15" borderId="178" xfId="0" applyFont="1" applyFill="1" applyBorder="1" applyAlignment="1">
      <alignment horizontal="center" vertical="center"/>
    </xf>
    <xf numFmtId="0" fontId="31" fillId="15" borderId="179" xfId="0" applyFont="1" applyFill="1" applyBorder="1" applyAlignment="1">
      <alignment horizontal="center" vertical="center"/>
    </xf>
    <xf numFmtId="0" fontId="31" fillId="15" borderId="179" xfId="0" applyFont="1" applyFill="1" applyBorder="1" applyAlignment="1">
      <alignment horizontal="center" vertical="center" wrapText="1"/>
    </xf>
    <xf numFmtId="0" fontId="31" fillId="15" borderId="176" xfId="0" applyFont="1" applyFill="1" applyBorder="1" applyAlignment="1">
      <alignment horizontal="center" vertical="center" wrapText="1"/>
    </xf>
    <xf numFmtId="0" fontId="0" fillId="0" borderId="13" xfId="0" applyBorder="1"/>
    <xf numFmtId="1" fontId="0" fillId="0" borderId="2" xfId="0" applyNumberFormat="1" applyBorder="1"/>
    <xf numFmtId="0" fontId="31" fillId="16" borderId="180" xfId="0" applyFont="1" applyFill="1" applyBorder="1" applyAlignment="1">
      <alignment horizontal="justify" vertical="center" wrapText="1"/>
    </xf>
    <xf numFmtId="0" fontId="31" fillId="16" borderId="181" xfId="0" applyFont="1" applyFill="1" applyBorder="1" applyAlignment="1">
      <alignment horizontal="center" vertical="center" wrapText="1"/>
    </xf>
    <xf numFmtId="0" fontId="0" fillId="0" borderId="182" xfId="0" applyBorder="1"/>
    <xf numFmtId="1" fontId="0" fillId="0" borderId="183" xfId="0" applyNumberFormat="1" applyBorder="1"/>
    <xf numFmtId="0" fontId="33" fillId="16" borderId="184" xfId="0" applyFont="1" applyFill="1" applyBorder="1" applyAlignment="1">
      <alignment horizontal="right" vertical="center" wrapText="1"/>
    </xf>
    <xf numFmtId="0" fontId="33" fillId="16" borderId="185" xfId="0" applyFont="1" applyFill="1" applyBorder="1" applyAlignment="1">
      <alignment horizontal="center" vertical="center" wrapText="1"/>
    </xf>
    <xf numFmtId="0" fontId="33" fillId="16" borderId="186" xfId="0" applyFont="1" applyFill="1" applyBorder="1" applyAlignment="1">
      <alignment horizontal="center" vertical="center" wrapText="1"/>
    </xf>
    <xf numFmtId="0" fontId="33" fillId="16" borderId="187" xfId="0" applyFont="1" applyFill="1" applyBorder="1" applyAlignment="1">
      <alignment horizontal="center" vertical="center" wrapText="1"/>
    </xf>
    <xf numFmtId="0" fontId="33" fillId="16" borderId="188" xfId="0" applyFont="1" applyFill="1" applyBorder="1" applyAlignment="1">
      <alignment horizontal="center" vertical="center" wrapText="1"/>
    </xf>
    <xf numFmtId="0" fontId="33" fillId="16" borderId="189" xfId="0" applyFont="1" applyFill="1" applyBorder="1" applyAlignment="1">
      <alignment horizontal="center" vertical="center" wrapText="1"/>
    </xf>
    <xf numFmtId="0" fontId="33" fillId="25" borderId="190" xfId="0" applyFont="1" applyFill="1" applyBorder="1" applyAlignment="1">
      <alignment horizontal="center" vertical="center" wrapText="1"/>
    </xf>
    <xf numFmtId="0" fontId="33" fillId="16" borderId="191" xfId="0" applyFont="1" applyFill="1" applyBorder="1" applyAlignment="1">
      <alignment horizontal="center" vertical="center" wrapText="1"/>
    </xf>
    <xf numFmtId="0" fontId="0" fillId="0" borderId="192" xfId="0" applyBorder="1"/>
    <xf numFmtId="1" fontId="0" fillId="0" borderId="193" xfId="0" applyNumberFormat="1" applyBorder="1"/>
    <xf numFmtId="0" fontId="33" fillId="16" borderId="194" xfId="0" applyFont="1" applyFill="1" applyBorder="1" applyAlignment="1">
      <alignment horizontal="right" vertical="center" wrapText="1"/>
    </xf>
    <xf numFmtId="0" fontId="33" fillId="16" borderId="195" xfId="0" applyFont="1" applyFill="1" applyBorder="1" applyAlignment="1">
      <alignment horizontal="center" vertical="center" wrapText="1"/>
    </xf>
    <xf numFmtId="0" fontId="33" fillId="16" borderId="196" xfId="0" applyFont="1" applyFill="1" applyBorder="1" applyAlignment="1">
      <alignment horizontal="center" vertical="center" wrapText="1"/>
    </xf>
    <xf numFmtId="0" fontId="33" fillId="16" borderId="197" xfId="0" applyFont="1" applyFill="1" applyBorder="1" applyAlignment="1">
      <alignment horizontal="center" vertical="center" wrapText="1"/>
    </xf>
    <xf numFmtId="0" fontId="33" fillId="16" borderId="198" xfId="0" applyFont="1" applyFill="1" applyBorder="1" applyAlignment="1">
      <alignment horizontal="center" vertical="center" wrapText="1"/>
    </xf>
    <xf numFmtId="0" fontId="33" fillId="25" borderId="199" xfId="0" applyFont="1" applyFill="1" applyBorder="1" applyAlignment="1">
      <alignment horizontal="center" vertical="center" wrapText="1"/>
    </xf>
    <xf numFmtId="0" fontId="33" fillId="16" borderId="200" xfId="0" applyFont="1" applyFill="1" applyBorder="1" applyAlignment="1">
      <alignment horizontal="center" vertical="center" wrapText="1"/>
    </xf>
    <xf numFmtId="0" fontId="0" fillId="0" borderId="201" xfId="0" applyBorder="1"/>
    <xf numFmtId="1" fontId="0" fillId="0" borderId="202" xfId="0" applyNumberFormat="1" applyBorder="1"/>
    <xf numFmtId="0" fontId="36" fillId="0" borderId="170" xfId="0" applyFont="1" applyBorder="1"/>
    <xf numFmtId="0" fontId="36" fillId="0" borderId="171" xfId="0" applyFont="1" applyBorder="1"/>
    <xf numFmtId="0" fontId="36" fillId="0" borderId="171" xfId="0" applyFont="1" applyBorder="1" applyAlignment="1">
      <alignment horizontal="left"/>
    </xf>
    <xf numFmtId="0" fontId="36" fillId="0" borderId="172" xfId="0" applyFont="1" applyBorder="1"/>
    <xf numFmtId="0" fontId="8" fillId="0" borderId="152" xfId="0" applyFont="1" applyFill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/>
    </xf>
    <xf numFmtId="0" fontId="8" fillId="0" borderId="15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17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wrapText="1"/>
    </xf>
    <xf numFmtId="0" fontId="5" fillId="29" borderId="134" xfId="0" applyFont="1" applyFill="1" applyBorder="1" applyAlignment="1">
      <alignment vertical="center"/>
    </xf>
    <xf numFmtId="0" fontId="5" fillId="29" borderId="134" xfId="0" applyFont="1" applyFill="1" applyBorder="1" applyAlignment="1">
      <alignment horizontal="right" vertical="center"/>
    </xf>
    <xf numFmtId="0" fontId="5" fillId="0" borderId="134" xfId="0" applyFont="1" applyBorder="1"/>
    <xf numFmtId="0" fontId="0" fillId="0" borderId="0" xfId="0" applyBorder="1"/>
    <xf numFmtId="0" fontId="11" fillId="29" borderId="134" xfId="0" applyFont="1" applyFill="1" applyBorder="1" applyAlignment="1">
      <alignment vertical="center"/>
    </xf>
    <xf numFmtId="0" fontId="11" fillId="29" borderId="134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38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41" fillId="0" borderId="0" xfId="0" applyFont="1" applyAlignment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0" fillId="28" borderId="150" xfId="0" applyFill="1" applyBorder="1" applyAlignment="1">
      <alignment horizontal="center"/>
    </xf>
    <xf numFmtId="0" fontId="0" fillId="28" borderId="151" xfId="0" applyFill="1" applyBorder="1" applyAlignment="1">
      <alignment horizontal="center"/>
    </xf>
    <xf numFmtId="0" fontId="9" fillId="20" borderId="11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93" xfId="0" applyFont="1" applyFill="1" applyBorder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" xfId="14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SETEMBRO/2023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Protocolos!$H$19:$H$23</c:f>
              <c:numCache>
                <c:formatCode>General</c:formatCode>
                <c:ptCount val="5"/>
                <c:pt idx="0">
                  <c:v>195</c:v>
                </c:pt>
                <c:pt idx="1">
                  <c:v>86</c:v>
                </c:pt>
                <c:pt idx="2">
                  <c:v>4327</c:v>
                </c:pt>
                <c:pt idx="3">
                  <c:v>146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420</c:v>
                </c:pt>
                <c:pt idx="1">
                  <c:v>467</c:v>
                </c:pt>
                <c:pt idx="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447</c:v>
                </c:pt>
                <c:pt idx="1">
                  <c:v>489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339</c:v>
                </c:pt>
                <c:pt idx="1">
                  <c:v>351</c:v>
                </c:pt>
                <c:pt idx="2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229</c:v>
                </c:pt>
                <c:pt idx="1">
                  <c:v>298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200</c:v>
                </c:pt>
                <c:pt idx="1">
                  <c:v>207</c:v>
                </c:pt>
                <c:pt idx="2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302</c:v>
                </c:pt>
                <c:pt idx="1">
                  <c:v>122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137</c:v>
                </c:pt>
                <c:pt idx="1">
                  <c:v>176</c:v>
                </c:pt>
                <c:pt idx="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132</c:v>
                </c:pt>
                <c:pt idx="1">
                  <c:v>146</c:v>
                </c:pt>
                <c:pt idx="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133</c:v>
                </c:pt>
                <c:pt idx="1">
                  <c:v>134</c:v>
                </c:pt>
                <c:pt idx="2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126</c:v>
                </c:pt>
                <c:pt idx="1">
                  <c:v>140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6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'10_ASSUNTOS_+_demandados_SET_23'!$B$24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'10_ASSUNTOS_+_demandados_SET_23'!$B$25</c:f>
              <c:numCache>
                <c:formatCode>General</c:formatCode>
                <c:ptCount val="1"/>
                <c:pt idx="0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'10_ASSUNTOS_+_demandados_SET_23'!$C$24:$C$24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'10_ASSUNTOS_+_demandados_SET_23'!$C$25:$C$25</c:f>
              <c:numCache>
                <c:formatCode>General</c:formatCode>
                <c:ptCount val="1"/>
                <c:pt idx="0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'10_ASSUNTOS_+_demandados_SET_23'!$D$24:$D$24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'10_ASSUNTOS_+_demandados_SET_23'!$D$25:$D$26</c:f>
              <c:numCache>
                <c:formatCode>General</c:formatCode>
                <c:ptCount val="2"/>
                <c:pt idx="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'10_ASSUNTOS_+_demandados_SET_23'!$E$24:$E$24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'10_ASSUNTOS_+_demandados_SET_23'!$E$25:$E$26</c:f>
              <c:numCache>
                <c:formatCode>General</c:formatCode>
                <c:ptCount val="2"/>
                <c:pt idx="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'10_ASSUNTOS_+_demandados_SET_23'!$F$24:$F$24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'10_ASSUNTOS_+_demandados_SET_23'!$F$25:$F$26</c:f>
              <c:numCache>
                <c:formatCode>General</c:formatCode>
                <c:ptCount val="2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'10_ASSUNTOS_+_demandados_SET_23'!$G$24:$G$24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'10_ASSUNTOS_+_demandados_SET_23'!$G$25:$G$26</c:f>
              <c:numCache>
                <c:formatCode>General</c:formatCode>
                <c:ptCount val="2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'10_ASSUNTOS_+_demandados_SET_23'!$H$24:$H$24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'10_ASSUNTOS_+_demandados_SET_23'!$H$25:$H$26</c:f>
              <c:numCache>
                <c:formatCode>General</c:formatCode>
                <c:ptCount val="2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'10_ASSUNTOS_+_demandados_SET_23'!$I$24:$I$24</c:f>
              <c:strCache>
                <c:ptCount val="1"/>
                <c:pt idx="0">
                  <c:v>Fiscalização de obras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'10_ASSUNTOS_+_demandados_SET_23'!$I$25:$I$26</c:f>
              <c:numCache>
                <c:formatCode>General</c:formatCode>
                <c:ptCount val="2"/>
                <c:pt idx="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'10_ASSUNTOS_+_demandados_SET_23'!$J$24:$J$24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'10_ASSUNTOS_+_demandados_SET_23'!$J$25:$J$26</c:f>
              <c:numCache>
                <c:formatCode>General</c:formatCode>
                <c:ptCount val="2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'10_ASSUNTOS_+_demandados_SET_23'!$K$24:$K$24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'10_ASSUNTOS_+_demandados_SET_23'!$K$25:$K$26</c:f>
              <c:numCache>
                <c:formatCode>General</c:formatCode>
                <c:ptCount val="2"/>
                <c:pt idx="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'10_ASSUNTOS_+_demandados_SET_23'!$L$24:$L$24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'10_ASSUNTOS_+_demandados_SET_23'!$L$25:$L$26</c:f>
              <c:numCache>
                <c:formatCode>General</c:formatCode>
                <c:ptCount val="2"/>
                <c:pt idx="1">
                  <c:v>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SETEMBRO/23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'10_ASSUNTOS_+_demandados_SET_23'!$B$6:$B$6</c:f>
              <c:strCache>
                <c:ptCount val="1"/>
                <c:pt idx="0">
                  <c:v>set/23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'10_ASSUNTOS_+_demandados_SET_23'!$A$7:$A$16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Estabelecimentos comerciais, indústrias e serviços</c:v>
                </c:pt>
                <c:pt idx="4">
                  <c:v>Árvore</c:v>
                </c:pt>
                <c:pt idx="5">
                  <c:v>Poluição sonora - PSIU</c:v>
                </c:pt>
                <c:pt idx="6">
                  <c:v>Órgão externo</c:v>
                </c:pt>
                <c:pt idx="7">
                  <c:v>Fiscalização de obras</c:v>
                </c:pt>
                <c:pt idx="8">
                  <c:v>Sinalização e Circulação de veículos e Pedestres</c:v>
                </c:pt>
                <c:pt idx="9">
                  <c:v>Veículos abandonados</c:v>
                </c:pt>
              </c:strCache>
            </c:strRef>
          </c:cat>
          <c:val>
            <c:numRef>
              <c:f>'10_ASSUNTOS_+_demandados_SET_23'!$B$7:$B$16</c:f>
              <c:numCache>
                <c:formatCode>General</c:formatCode>
                <c:ptCount val="10"/>
                <c:pt idx="0">
                  <c:v>447</c:v>
                </c:pt>
                <c:pt idx="1">
                  <c:v>420</c:v>
                </c:pt>
                <c:pt idx="2">
                  <c:v>339</c:v>
                </c:pt>
                <c:pt idx="3">
                  <c:v>302</c:v>
                </c:pt>
                <c:pt idx="4">
                  <c:v>229</c:v>
                </c:pt>
                <c:pt idx="5">
                  <c:v>200</c:v>
                </c:pt>
                <c:pt idx="6">
                  <c:v>146</c:v>
                </c:pt>
                <c:pt idx="7">
                  <c:v>143</c:v>
                </c:pt>
                <c:pt idx="8">
                  <c:v>137</c:v>
                </c:pt>
                <c:pt idx="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6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710.77777777777783</c:v>
                </c:pt>
                <c:pt idx="1">
                  <c:v>635.88888888888891</c:v>
                </c:pt>
                <c:pt idx="2">
                  <c:v>357.44444444444446</c:v>
                </c:pt>
                <c:pt idx="3">
                  <c:v>288.22222222222223</c:v>
                </c:pt>
                <c:pt idx="4">
                  <c:v>272.11111111111109</c:v>
                </c:pt>
                <c:pt idx="5">
                  <c:v>248.33333333333334</c:v>
                </c:pt>
                <c:pt idx="6">
                  <c:v>233.22222222222223</c:v>
                </c:pt>
                <c:pt idx="7">
                  <c:v>216.66666666666666</c:v>
                </c:pt>
                <c:pt idx="8">
                  <c:v>100.11111111111111</c:v>
                </c:pt>
                <c:pt idx="9">
                  <c:v>99.333333333333329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13.667820069204152</c:v>
                </c:pt>
                <c:pt idx="1">
                  <c:v>15.13840830449827</c:v>
                </c:pt>
                <c:pt idx="2">
                  <c:v>8.0882352941176467</c:v>
                </c:pt>
                <c:pt idx="3">
                  <c:v>7.0069204152249132</c:v>
                </c:pt>
                <c:pt idx="4">
                  <c:v>5.6877162629757789</c:v>
                </c:pt>
                <c:pt idx="5">
                  <c:v>4.8010380622837374</c:v>
                </c:pt>
                <c:pt idx="6">
                  <c:v>5.6444636678200695</c:v>
                </c:pt>
                <c:pt idx="7">
                  <c:v>4.6496539792387539</c:v>
                </c:pt>
                <c:pt idx="8">
                  <c:v>2.5951557093425603</c:v>
                </c:pt>
                <c:pt idx="9">
                  <c:v>1.6435986159169551</c:v>
                </c:pt>
                <c:pt idx="10">
                  <c:v>31.076989619377159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685.33333333333337</c:v>
                </c:pt>
                <c:pt idx="1">
                  <c:v>574.66666666666663</c:v>
                </c:pt>
                <c:pt idx="2">
                  <c:v>360.33333333333331</c:v>
                </c:pt>
                <c:pt idx="3">
                  <c:v>285.33333333333331</c:v>
                </c:pt>
                <c:pt idx="4">
                  <c:v>260.33333333333331</c:v>
                </c:pt>
                <c:pt idx="5">
                  <c:v>229.66666666666666</c:v>
                </c:pt>
                <c:pt idx="6">
                  <c:v>198.66666666666666</c:v>
                </c:pt>
                <c:pt idx="7">
                  <c:v>188.66666666666666</c:v>
                </c:pt>
                <c:pt idx="8">
                  <c:v>130.33333333333334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7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622</c:v>
                </c:pt>
                <c:pt idx="1">
                  <c:v>700</c:v>
                </c:pt>
                <c:pt idx="2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607</c:v>
                </c:pt>
                <c:pt idx="1">
                  <c:v>632</c:v>
                </c:pt>
                <c:pt idx="2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365</c:v>
                </c:pt>
                <c:pt idx="1">
                  <c:v>374</c:v>
                </c:pt>
                <c:pt idx="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288</c:v>
                </c:pt>
                <c:pt idx="1">
                  <c:v>324</c:v>
                </c:pt>
                <c:pt idx="2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220</c:v>
                </c:pt>
                <c:pt idx="1">
                  <c:v>263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221</c:v>
                </c:pt>
                <c:pt idx="1">
                  <c:v>261</c:v>
                </c:pt>
                <c:pt idx="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200</c:v>
                </c:pt>
                <c:pt idx="1">
                  <c:v>222</c:v>
                </c:pt>
                <c:pt idx="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187</c:v>
                </c:pt>
                <c:pt idx="1">
                  <c:v>215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153</c:v>
                </c:pt>
                <c:pt idx="1">
                  <c:v>120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45170</c:v>
                </c:pt>
                <c:pt idx="1">
                  <c:v>45139</c:v>
                </c:pt>
                <c:pt idx="2">
                  <c:v>45108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159</c:v>
                </c:pt>
                <c:pt idx="1">
                  <c:v>76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'10_Unidades+_demandados__SET_23'!$B$22:$B$22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'10_Unidades+_demandados__SET_23'!$B$23:$B$25</c:f>
              <c:numCache>
                <c:formatCode>General</c:formatCode>
                <c:ptCount val="3"/>
                <c:pt idx="0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'10_Unidades+_demandados__SET_23'!$C$22:$C$22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'10_Unidades+_demandados__SET_23'!$C$23:$C$25</c:f>
              <c:numCache>
                <c:formatCode>General</c:formatCode>
                <c:ptCount val="3"/>
                <c:pt idx="0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'10_Unidades+_demandados__SET_23'!$D$22:$D$22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'10_Unidades+_demandados__SET_23'!$D$23:$D$25</c:f>
              <c:numCache>
                <c:formatCode>General</c:formatCode>
                <c:ptCount val="3"/>
                <c:pt idx="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'10_Unidades+_demandados__SET_23'!$E$22:$E$22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'10_Unidades+_demandados__SET_23'!$E$23:$E$25</c:f>
              <c:numCache>
                <c:formatCode>General</c:formatCode>
                <c:ptCount val="3"/>
                <c:pt idx="0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'10_Unidades+_demandados__SET_23'!$F$22:$F$22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'10_Unidades+_demandados__SET_23'!$F$23:$F$25</c:f>
              <c:numCache>
                <c:formatCode>General</c:formatCode>
                <c:ptCount val="3"/>
                <c:pt idx="0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'10_Unidades+_demandados__SET_23'!$G$22:$G$22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'10_Unidades+_demandados__SET_23'!$G$23:$G$25</c:f>
              <c:numCache>
                <c:formatCode>General</c:formatCode>
                <c:ptCount val="3"/>
                <c:pt idx="0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'10_Unidades+_demandados__SET_23'!$H$22:$H$22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'10_Unidades+_demandados__SET_23'!$H$23:$H$25</c:f>
              <c:numCache>
                <c:formatCode>General</c:formatCode>
                <c:ptCount val="3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'10_Unidades+_demandados__SET_23'!$I$22:$I$22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'10_Unidades+_demandados__SET_23'!$I$23:$I$25</c:f>
              <c:numCache>
                <c:formatCode>General</c:formatCode>
                <c:ptCount val="3"/>
                <c:pt idx="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'10_Unidades+_demandados__SET_23'!$J$22:$J$22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'10_Unidades+_demandados__SET_23'!$J$23:$J$25</c:f>
              <c:numCache>
                <c:formatCode>General</c:formatCode>
                <c:ptCount val="3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'10_Unidades+_demandados__SET_23'!$K$22:$K$22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'10_Unidades+_demandados__SET_23'!$K$23:$K$25</c:f>
              <c:numCache>
                <c:formatCode>General</c:formatCode>
                <c:ptCount val="3"/>
                <c:pt idx="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'10_Unidades+_demandados__SET_23'!$L$22:$L$22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'10_Unidades+_demandados__SET_23'!$L$23:$L$25</c:f>
              <c:numCache>
                <c:formatCode>#,##0</c:formatCode>
                <c:ptCount val="3"/>
                <c:pt idx="2">
                  <c:v>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10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SETEMBRO/23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'10_Unidades+_demandados__SET_23'!$B$6:$B$6</c:f>
              <c:strCache>
                <c:ptCount val="1"/>
                <c:pt idx="0">
                  <c:v>set/23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'10_Unidades+_demandados__SET_23'!$A$7:$A$16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São Paulo Transportes - SPTRANS</c:v>
                </c:pt>
                <c:pt idx="5">
                  <c:v>Secretaria Municipal da Fazenda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'10_Unidades+_demandados__SET_23'!$B$7:$B$16</c:f>
              <c:numCache>
                <c:formatCode>General</c:formatCode>
                <c:ptCount val="10"/>
                <c:pt idx="0">
                  <c:v>622</c:v>
                </c:pt>
                <c:pt idx="1">
                  <c:v>607</c:v>
                </c:pt>
                <c:pt idx="2">
                  <c:v>365</c:v>
                </c:pt>
                <c:pt idx="3">
                  <c:v>288</c:v>
                </c:pt>
                <c:pt idx="4">
                  <c:v>221</c:v>
                </c:pt>
                <c:pt idx="5">
                  <c:v>220</c:v>
                </c:pt>
                <c:pt idx="6">
                  <c:v>200</c:v>
                </c:pt>
                <c:pt idx="7">
                  <c:v>187</c:v>
                </c:pt>
                <c:pt idx="8">
                  <c:v>159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75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2.2628211072985254</c:v>
                </c:pt>
                <c:pt idx="1">
                  <c:v>4.9336919224705555</c:v>
                </c:pt>
                <c:pt idx="2">
                  <c:v>4.1546879347120464</c:v>
                </c:pt>
                <c:pt idx="3">
                  <c:v>3.0881943800426597</c:v>
                </c:pt>
                <c:pt idx="4">
                  <c:v>2.865621812111657</c:v>
                </c:pt>
                <c:pt idx="5">
                  <c:v>3.2273022349995366</c:v>
                </c:pt>
                <c:pt idx="6">
                  <c:v>0.59352684781600662</c:v>
                </c:pt>
                <c:pt idx="7">
                  <c:v>1.1406844106463878</c:v>
                </c:pt>
                <c:pt idx="8">
                  <c:v>2.0402485393675232</c:v>
                </c:pt>
                <c:pt idx="9">
                  <c:v>0.90883798571826013</c:v>
                </c:pt>
                <c:pt idx="10">
                  <c:v>3.8950199387925442</c:v>
                </c:pt>
                <c:pt idx="11">
                  <c:v>2.9027172401001575</c:v>
                </c:pt>
                <c:pt idx="12">
                  <c:v>3.6446257998701661</c:v>
                </c:pt>
                <c:pt idx="13">
                  <c:v>1.8825929704163962</c:v>
                </c:pt>
                <c:pt idx="14">
                  <c:v>2.3555596772697767</c:v>
                </c:pt>
                <c:pt idx="15">
                  <c:v>8.2908281554298426</c:v>
                </c:pt>
                <c:pt idx="16">
                  <c:v>2.1144393953445237</c:v>
                </c:pt>
                <c:pt idx="17">
                  <c:v>5.0635259204303074</c:v>
                </c:pt>
                <c:pt idx="18">
                  <c:v>0.96448112770101091</c:v>
                </c:pt>
                <c:pt idx="19">
                  <c:v>5.2211814893814337</c:v>
                </c:pt>
                <c:pt idx="20">
                  <c:v>0.75118241676713349</c:v>
                </c:pt>
                <c:pt idx="21">
                  <c:v>3.9877585087637946</c:v>
                </c:pt>
                <c:pt idx="22">
                  <c:v>3.672447370861541</c:v>
                </c:pt>
                <c:pt idx="23">
                  <c:v>4.1454140777149213</c:v>
                </c:pt>
                <c:pt idx="24">
                  <c:v>5.0727997774274325</c:v>
                </c:pt>
                <c:pt idx="25">
                  <c:v>2.1979041083186499</c:v>
                </c:pt>
                <c:pt idx="26">
                  <c:v>1.4374478345543913</c:v>
                </c:pt>
                <c:pt idx="27">
                  <c:v>1.5672818325141427</c:v>
                </c:pt>
                <c:pt idx="28">
                  <c:v>5.7590651952146894</c:v>
                </c:pt>
                <c:pt idx="29">
                  <c:v>2.9027172401001575</c:v>
                </c:pt>
                <c:pt idx="30">
                  <c:v>4.5720114995826764</c:v>
                </c:pt>
                <c:pt idx="31">
                  <c:v>2.3833812482611521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27.111111111111111</c:v>
                </c:pt>
                <c:pt idx="1">
                  <c:v>59.111111111111114</c:v>
                </c:pt>
                <c:pt idx="2">
                  <c:v>49.777777777777779</c:v>
                </c:pt>
                <c:pt idx="3">
                  <c:v>37</c:v>
                </c:pt>
                <c:pt idx="4">
                  <c:v>34.333333333333336</c:v>
                </c:pt>
                <c:pt idx="5">
                  <c:v>38.666666666666664</c:v>
                </c:pt>
                <c:pt idx="6">
                  <c:v>7.1111111111111107</c:v>
                </c:pt>
                <c:pt idx="7">
                  <c:v>13.666666666666666</c:v>
                </c:pt>
                <c:pt idx="8">
                  <c:v>24.444444444444443</c:v>
                </c:pt>
                <c:pt idx="9">
                  <c:v>10.888888888888889</c:v>
                </c:pt>
                <c:pt idx="10">
                  <c:v>46.666666666666664</c:v>
                </c:pt>
                <c:pt idx="11">
                  <c:v>34.777777777777779</c:v>
                </c:pt>
                <c:pt idx="12">
                  <c:v>43.666666666666664</c:v>
                </c:pt>
                <c:pt idx="13">
                  <c:v>22.555555555555557</c:v>
                </c:pt>
                <c:pt idx="14">
                  <c:v>28.222222222222221</c:v>
                </c:pt>
                <c:pt idx="15">
                  <c:v>99.333333333333329</c:v>
                </c:pt>
                <c:pt idx="16">
                  <c:v>25.333333333333332</c:v>
                </c:pt>
                <c:pt idx="17">
                  <c:v>60.666666666666664</c:v>
                </c:pt>
                <c:pt idx="18">
                  <c:v>11.555555555555555</c:v>
                </c:pt>
                <c:pt idx="19">
                  <c:v>62.555555555555557</c:v>
                </c:pt>
                <c:pt idx="20">
                  <c:v>9</c:v>
                </c:pt>
                <c:pt idx="21">
                  <c:v>47.777777777777779</c:v>
                </c:pt>
                <c:pt idx="22">
                  <c:v>44</c:v>
                </c:pt>
                <c:pt idx="23">
                  <c:v>49.666666666666664</c:v>
                </c:pt>
                <c:pt idx="24">
                  <c:v>60.777777777777779</c:v>
                </c:pt>
                <c:pt idx="25">
                  <c:v>26.333333333333332</c:v>
                </c:pt>
                <c:pt idx="26">
                  <c:v>17.222222222222221</c:v>
                </c:pt>
                <c:pt idx="27">
                  <c:v>18.777777777777779</c:v>
                </c:pt>
                <c:pt idx="28">
                  <c:v>69</c:v>
                </c:pt>
                <c:pt idx="29">
                  <c:v>34.777777777777779</c:v>
                </c:pt>
                <c:pt idx="30">
                  <c:v>54.777777777777779</c:v>
                </c:pt>
                <c:pt idx="31">
                  <c:v>28.555555555555557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3.3906612012119051</c:v>
                </c:pt>
                <c:pt idx="1">
                  <c:v>1.5126537159151667</c:v>
                </c:pt>
                <c:pt idx="2">
                  <c:v>89.099536624487612</c:v>
                </c:pt>
                <c:pt idx="3">
                  <c:v>4.6582605596150417</c:v>
                </c:pt>
                <c:pt idx="4">
                  <c:v>1.3388878987702726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Pinheiros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99.333333333333329</c:v>
                </c:pt>
                <c:pt idx="1">
                  <c:v>69</c:v>
                </c:pt>
                <c:pt idx="2">
                  <c:v>62.555555555555557</c:v>
                </c:pt>
                <c:pt idx="3">
                  <c:v>60.777777777777779</c:v>
                </c:pt>
                <c:pt idx="4">
                  <c:v>60.666666666666664</c:v>
                </c:pt>
                <c:pt idx="5">
                  <c:v>59.111111111111114</c:v>
                </c:pt>
                <c:pt idx="6">
                  <c:v>54.777777777777779</c:v>
                </c:pt>
                <c:pt idx="7">
                  <c:v>49.777777777777779</c:v>
                </c:pt>
                <c:pt idx="8">
                  <c:v>49.666666666666664</c:v>
                </c:pt>
                <c:pt idx="9">
                  <c:v>47.777777777777779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SETEMBRO/23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Pinheiros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6.0897435897435894</c:v>
                </c:pt>
                <c:pt idx="1">
                  <c:v>4.5673076923076925</c:v>
                </c:pt>
                <c:pt idx="2">
                  <c:v>6.3301282051282053</c:v>
                </c:pt>
                <c:pt idx="3">
                  <c:v>5.1282051282051286</c:v>
                </c:pt>
                <c:pt idx="4">
                  <c:v>4.5673076923076925</c:v>
                </c:pt>
                <c:pt idx="5">
                  <c:v>5.1282051282051286</c:v>
                </c:pt>
                <c:pt idx="6">
                  <c:v>4.2467948717948714</c:v>
                </c:pt>
                <c:pt idx="7">
                  <c:v>3.4455128205128207</c:v>
                </c:pt>
                <c:pt idx="8">
                  <c:v>4.7275641025641022</c:v>
                </c:pt>
                <c:pt idx="9">
                  <c:v>2.483974358974359</c:v>
                </c:pt>
                <c:pt idx="10">
                  <c:v>53.285256410256409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Pinheiros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Ranking_subprefeituras_SET_23!$A$5:$A$36</c:f>
              <c:strCache>
                <c:ptCount val="32"/>
                <c:pt idx="0">
                  <c:v>Lapa</c:v>
                </c:pt>
                <c:pt idx="1">
                  <c:v>Itaim Paulista</c:v>
                </c:pt>
                <c:pt idx="2">
                  <c:v>Pinheiros</c:v>
                </c:pt>
                <c:pt idx="3">
                  <c:v>Sé</c:v>
                </c:pt>
                <c:pt idx="4">
                  <c:v>Mooca</c:v>
                </c:pt>
                <c:pt idx="5">
                  <c:v>Butantã</c:v>
                </c:pt>
                <c:pt idx="6">
                  <c:v>Penha</c:v>
                </c:pt>
                <c:pt idx="7">
                  <c:v>Santo Amaro</c:v>
                </c:pt>
                <c:pt idx="8">
                  <c:v>Vila Mariana</c:v>
                </c:pt>
                <c:pt idx="9">
                  <c:v>Jaçanã/Tremembé</c:v>
                </c:pt>
                <c:pt idx="10">
                  <c:v>Santana/Tucuruvi</c:v>
                </c:pt>
                <c:pt idx="11">
                  <c:v>Capela do Socorro</c:v>
                </c:pt>
                <c:pt idx="12">
                  <c:v>Pirituba/Jaraguá</c:v>
                </c:pt>
                <c:pt idx="13">
                  <c:v>Vila Maria/Vila Guilherme</c:v>
                </c:pt>
                <c:pt idx="14">
                  <c:v>Campo Limpo</c:v>
                </c:pt>
                <c:pt idx="15">
                  <c:v>Itaquera</c:v>
                </c:pt>
                <c:pt idx="16">
                  <c:v>Ipiranga</c:v>
                </c:pt>
                <c:pt idx="17">
                  <c:v>Casa Verde</c:v>
                </c:pt>
                <c:pt idx="18">
                  <c:v>Cidade Ademar</c:v>
                </c:pt>
                <c:pt idx="19">
                  <c:v>Freguesia/Brasilândia</c:v>
                </c:pt>
                <c:pt idx="20">
                  <c:v>São Mateus</c:v>
                </c:pt>
                <c:pt idx="21">
                  <c:v>Aricanduva</c:v>
                </c:pt>
                <c:pt idx="22">
                  <c:v>Vila Prudente</c:v>
                </c:pt>
                <c:pt idx="23">
                  <c:v>Jabaquara</c:v>
                </c:pt>
                <c:pt idx="24">
                  <c:v>M'Boi Mirim</c:v>
                </c:pt>
                <c:pt idx="25">
                  <c:v>São Miguel Paulista</c:v>
                </c:pt>
                <c:pt idx="26">
                  <c:v>Sapopemba</c:v>
                </c:pt>
                <c:pt idx="27">
                  <c:v>Ermelino Matarazzo</c:v>
                </c:pt>
                <c:pt idx="28">
                  <c:v>Guaianases</c:v>
                </c:pt>
                <c:pt idx="29">
                  <c:v>Perus</c:v>
                </c:pt>
                <c:pt idx="30">
                  <c:v>Parelheiros</c:v>
                </c:pt>
                <c:pt idx="31">
                  <c:v>Cidade Tiradentes</c:v>
                </c:pt>
              </c:strCache>
            </c:strRef>
          </c:cat>
          <c:val>
            <c:numRef>
              <c:f>Ranking_subprefeituras_SET_23!$B$5:$B$36</c:f>
              <c:numCache>
                <c:formatCode>General</c:formatCode>
                <c:ptCount val="32"/>
                <c:pt idx="0">
                  <c:v>159</c:v>
                </c:pt>
                <c:pt idx="1">
                  <c:v>104</c:v>
                </c:pt>
                <c:pt idx="2">
                  <c:v>71</c:v>
                </c:pt>
                <c:pt idx="3">
                  <c:v>66</c:v>
                </c:pt>
                <c:pt idx="4">
                  <c:v>63</c:v>
                </c:pt>
                <c:pt idx="5">
                  <c:v>56</c:v>
                </c:pt>
                <c:pt idx="6">
                  <c:v>56</c:v>
                </c:pt>
                <c:pt idx="7">
                  <c:v>51</c:v>
                </c:pt>
                <c:pt idx="8">
                  <c:v>50</c:v>
                </c:pt>
                <c:pt idx="9">
                  <c:v>49</c:v>
                </c:pt>
                <c:pt idx="10">
                  <c:v>48</c:v>
                </c:pt>
                <c:pt idx="11">
                  <c:v>44</c:v>
                </c:pt>
                <c:pt idx="12">
                  <c:v>42</c:v>
                </c:pt>
                <c:pt idx="13">
                  <c:v>38</c:v>
                </c:pt>
                <c:pt idx="14">
                  <c:v>37</c:v>
                </c:pt>
                <c:pt idx="15">
                  <c:v>34</c:v>
                </c:pt>
                <c:pt idx="16">
                  <c:v>32</c:v>
                </c:pt>
                <c:pt idx="17">
                  <c:v>29</c:v>
                </c:pt>
                <c:pt idx="18">
                  <c:v>27</c:v>
                </c:pt>
                <c:pt idx="19">
                  <c:v>25</c:v>
                </c:pt>
                <c:pt idx="20">
                  <c:v>24</c:v>
                </c:pt>
                <c:pt idx="21">
                  <c:v>21</c:v>
                </c:pt>
                <c:pt idx="22">
                  <c:v>18</c:v>
                </c:pt>
                <c:pt idx="23">
                  <c:v>16</c:v>
                </c:pt>
                <c:pt idx="24">
                  <c:v>16</c:v>
                </c:pt>
                <c:pt idx="25">
                  <c:v>12</c:v>
                </c:pt>
                <c:pt idx="26">
                  <c:v>12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8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6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3">
                  <c:v>74</c:v>
                </c:pt>
                <c:pt idx="4">
                  <c:v>99</c:v>
                </c:pt>
                <c:pt idx="5">
                  <c:v>113</c:v>
                </c:pt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3">
                  <c:v>119</c:v>
                </c:pt>
                <c:pt idx="4">
                  <c:v>88</c:v>
                </c:pt>
                <c:pt idx="5">
                  <c:v>80</c:v>
                </c:pt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3">
                  <c:v>195</c:v>
                </c:pt>
                <c:pt idx="4">
                  <c:v>189</c:v>
                </c:pt>
                <c:pt idx="5">
                  <c:v>194</c:v>
                </c:pt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3">
                  <c:v>151</c:v>
                </c:pt>
                <c:pt idx="4">
                  <c:v>181</c:v>
                </c:pt>
                <c:pt idx="5">
                  <c:v>165</c:v>
                </c:pt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653</c:v>
                </c:pt>
                <c:pt idx="1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91</c:v>
                </c:pt>
                <c:pt idx="1">
                  <c:v>13</c:v>
                </c:pt>
                <c:pt idx="2">
                  <c:v>507</c:v>
                </c:pt>
                <c:pt idx="3">
                  <c:v>56</c:v>
                </c:pt>
                <c:pt idx="4">
                  <c:v>111</c:v>
                </c:pt>
                <c:pt idx="5">
                  <c:v>79</c:v>
                </c:pt>
                <c:pt idx="6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54</c:v>
                </c:pt>
                <c:pt idx="1">
                  <c:v>27</c:v>
                </c:pt>
                <c:pt idx="2">
                  <c:v>242</c:v>
                </c:pt>
                <c:pt idx="3">
                  <c:v>35</c:v>
                </c:pt>
                <c:pt idx="4">
                  <c:v>190</c:v>
                </c:pt>
                <c:pt idx="5">
                  <c:v>105</c:v>
                </c:pt>
                <c:pt idx="6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23.788706739526411</c:v>
                </c:pt>
                <c:pt idx="1">
                  <c:v>31.220400728597447</c:v>
                </c:pt>
                <c:pt idx="2">
                  <c:v>0.54644808743169404</c:v>
                </c:pt>
                <c:pt idx="3">
                  <c:v>44.444444444444443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SETEMBRO/2023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Municipal da Fazenda</c:v>
                </c:pt>
                <c:pt idx="16">
                  <c:v>Secretaria Municipal da Pessoa com Deficiência</c:v>
                </c:pt>
                <c:pt idx="17">
                  <c:v>Secretaria Municipal da Saúde</c:v>
                </c:pt>
                <c:pt idx="18">
                  <c:v>Secretaria Municipal das Subprefeituras</c:v>
                </c:pt>
                <c:pt idx="19">
                  <c:v>Secretaria Municipal de Assistência e Desenvolvimento Social</c:v>
                </c:pt>
                <c:pt idx="20">
                  <c:v>Secretaria Executiva de Comunicação</c:v>
                </c:pt>
                <c:pt idx="21">
                  <c:v>Secretaria Municipal de Cultura</c:v>
                </c:pt>
                <c:pt idx="22">
                  <c:v>Secretaria Municipal de Desenvolvimento Econômico e Trabalho</c:v>
                </c:pt>
                <c:pt idx="23">
                  <c:v>Secretaria Municipal de Direitos Humanos e Cidadania</c:v>
                </c:pt>
                <c:pt idx="24">
                  <c:v>Secretaria Municipal de Educação</c:v>
                </c:pt>
                <c:pt idx="25">
                  <c:v>Secretaria Municipal de Esportes e Lazer</c:v>
                </c:pt>
                <c:pt idx="26">
                  <c:v>Secretaria Municipal de Gestão</c:v>
                </c:pt>
                <c:pt idx="27">
                  <c:v>Secretaria Municipal de Habitação</c:v>
                </c:pt>
                <c:pt idx="28">
                  <c:v>Secretaria Municipal de Infraestrutura Urbana e Obras</c:v>
                </c:pt>
                <c:pt idx="29">
                  <c:v>Secretaria Municipal de Inovação e Tecnologia</c:v>
                </c:pt>
                <c:pt idx="30">
                  <c:v>Secretaria Municipal de Justiça</c:v>
                </c:pt>
                <c:pt idx="31">
                  <c:v>Secretaria Municipal de Mobilidade e Trânsito</c:v>
                </c:pt>
                <c:pt idx="32">
                  <c:v>Secretaria Municipal de Segurança Urbana</c:v>
                </c:pt>
                <c:pt idx="33">
                  <c:v>Secretaria Municipal de Turismo</c:v>
                </c:pt>
                <c:pt idx="34">
                  <c:v>Secretaria Municipal de Urbanismo e Licenciamento*</c:v>
                </c:pt>
                <c:pt idx="35">
                  <c:v>Secretaria Municipal do Verde e Meio Ambiente</c:v>
                </c:pt>
                <c:pt idx="36">
                  <c:v>Serviço Funerário do Município de São Paulo - SFMSP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Denúncia_Unidades_2023!$D$4:$D$73</c:f>
              <c:numCache>
                <c:formatCode>General</c:formatCode>
                <c:ptCount val="7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37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78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6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4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SETEMBRO/2023</a:t>
            </a:r>
            <a:endParaRPr lang="pt-B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95000"/>
                  </a:sysClr>
                </a:solidFill>
              </a:defRPr>
            </a:pPr>
            <a:endParaRPr lang="pt-BR"/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Denúncia_Unidades_2023!$A$76:$D$76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Denúncia_Unidades_2023!$A$77:$D$77</c:f>
              <c:numCache>
                <c:formatCode>General</c:formatCode>
                <c:ptCount val="4"/>
                <c:pt idx="0">
                  <c:v>74</c:v>
                </c:pt>
                <c:pt idx="1">
                  <c:v>119</c:v>
                </c:pt>
                <c:pt idx="2">
                  <c:v>2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  <c:pt idx="7">
                  <c:v>5084</c:v>
                </c:pt>
                <c:pt idx="8">
                  <c:v>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  <c:pt idx="6">
                  <c:v>706</c:v>
                </c:pt>
                <c:pt idx="7">
                  <c:v>636</c:v>
                </c:pt>
                <c:pt idx="8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  <c:pt idx="6">
                  <c:v>6.6465256797583088</c:v>
                </c:pt>
                <c:pt idx="7">
                  <c:v>-9.9150141643059495</c:v>
                </c:pt>
                <c:pt idx="8">
                  <c:v>4.716981132075472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SPTrans</c:v>
                </c:pt>
                <c:pt idx="3">
                  <c:v>SME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SMC</c:v>
                </c:pt>
                <c:pt idx="8">
                  <c:v>SMUL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944</c:v>
                </c:pt>
                <c:pt idx="1">
                  <c:v>524</c:v>
                </c:pt>
                <c:pt idx="2">
                  <c:v>431</c:v>
                </c:pt>
                <c:pt idx="3">
                  <c:v>426</c:v>
                </c:pt>
                <c:pt idx="4">
                  <c:v>379</c:v>
                </c:pt>
                <c:pt idx="5">
                  <c:v>283</c:v>
                </c:pt>
                <c:pt idx="6">
                  <c:v>189</c:v>
                </c:pt>
                <c:pt idx="7">
                  <c:v>171</c:v>
                </c:pt>
                <c:pt idx="8">
                  <c:v>168</c:v>
                </c:pt>
                <c:pt idx="9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SETEMBRO_23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'e-SIC_2023'!$W$22</c:f>
              <c:strCache>
                <c:ptCount val="1"/>
                <c:pt idx="0">
                  <c:v>set/23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('e-SIC_2023'!$W$27,'e-SIC_2023'!$W$33,'e-SIC_2023'!$W$39,'e-SIC_2023'!$W$42)</c:f>
              <c:numCache>
                <c:formatCode>General</c:formatCode>
                <c:ptCount val="4"/>
                <c:pt idx="0">
                  <c:v>645</c:v>
                </c:pt>
                <c:pt idx="1">
                  <c:v>68</c:v>
                </c:pt>
                <c:pt idx="2">
                  <c:v>40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- 2023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SETEMBRO/2023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Canais_atendimento!$E$6</c:f>
              <c:numCache>
                <c:formatCode>General</c:formatCode>
                <c:ptCount val="1"/>
                <c:pt idx="0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Canais_atendimento!$E$7</c:f>
              <c:numCache>
                <c:formatCode>General</c:formatCode>
                <c:ptCount val="1"/>
                <c:pt idx="0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Canais_atendimento!$E$8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Canais_atendimento!$E$9</c:f>
              <c:numCache>
                <c:formatCode>General</c:formatCode>
                <c:ptCount val="1"/>
                <c:pt idx="0">
                  <c:v>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45170</c:v>
                </c:pt>
              </c:numCache>
            </c:numRef>
          </c:cat>
          <c:val>
            <c:numRef>
              <c:f>Canais_atendimento!$E$10</c:f>
              <c:numCache>
                <c:formatCode>General</c:formatCode>
                <c:ptCount val="1"/>
                <c:pt idx="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0</c:formatCode>
                <c:ptCount val="12"/>
                <c:pt idx="3" formatCode="General">
                  <c:v>12</c:v>
                </c:pt>
                <c:pt idx="4" formatCode="General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0</c:formatCode>
                <c:ptCount val="12"/>
                <c:pt idx="3" formatCode="General">
                  <c:v>1612</c:v>
                </c:pt>
                <c:pt idx="4" formatCode="General">
                  <c:v>1818</c:v>
                </c:pt>
                <c:pt idx="5">
                  <c:v>1633</c:v>
                </c:pt>
                <c:pt idx="6">
                  <c:v>1974</c:v>
                </c:pt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0</c:formatCode>
                <c:ptCount val="12"/>
                <c:pt idx="3" formatCode="General">
                  <c:v>797</c:v>
                </c:pt>
                <c:pt idx="4" formatCode="General">
                  <c:v>812</c:v>
                </c:pt>
                <c:pt idx="5">
                  <c:v>845</c:v>
                </c:pt>
                <c:pt idx="6">
                  <c:v>815</c:v>
                </c:pt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0</c:formatCode>
                <c:ptCount val="12"/>
                <c:pt idx="3" formatCode="General">
                  <c:v>46</c:v>
                </c:pt>
                <c:pt idx="4" formatCode="General">
                  <c:v>93</c:v>
                </c:pt>
                <c:pt idx="5">
                  <c:v>134</c:v>
                </c:pt>
                <c:pt idx="6">
                  <c:v>22</c:v>
                </c:pt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0</c:formatCode>
                <c:ptCount val="12"/>
                <c:pt idx="3" formatCode="General">
                  <c:v>2225</c:v>
                </c:pt>
                <c:pt idx="4" formatCode="General">
                  <c:v>2210</c:v>
                </c:pt>
                <c:pt idx="5">
                  <c:v>2137</c:v>
                </c:pt>
                <c:pt idx="6">
                  <c:v>2023</c:v>
                </c:pt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0</c:formatCode>
                <c:ptCount val="12"/>
                <c:pt idx="3" formatCode="General">
                  <c:v>127</c:v>
                </c:pt>
                <c:pt idx="4" formatCode="General">
                  <c:v>131</c:v>
                </c:pt>
                <c:pt idx="5">
                  <c:v>138</c:v>
                </c:pt>
                <c:pt idx="6">
                  <c:v>74</c:v>
                </c:pt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0.39339103068450038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35.759244689221084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15.971675845790715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1.8292682926829269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43.469708890637293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SET/23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2.5767112509834775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627</c:v>
                </c:pt>
                <c:pt idx="1">
                  <c:v>404.88888888888891</c:v>
                </c:pt>
                <c:pt idx="2">
                  <c:v>321.77777777777777</c:v>
                </c:pt>
                <c:pt idx="3">
                  <c:v>269.77777777777777</c:v>
                </c:pt>
                <c:pt idx="4">
                  <c:v>198.33333333333334</c:v>
                </c:pt>
                <c:pt idx="5">
                  <c:v>160.88888888888889</c:v>
                </c:pt>
                <c:pt idx="6">
                  <c:v>146.33333333333334</c:v>
                </c:pt>
                <c:pt idx="7">
                  <c:v>137.55555555555554</c:v>
                </c:pt>
                <c:pt idx="8">
                  <c:v>126.33333333333333</c:v>
                </c:pt>
                <c:pt idx="9">
                  <c:v>121.11111111111111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SET/23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10.575259515570934</c:v>
                </c:pt>
                <c:pt idx="1">
                  <c:v>10.099480968858131</c:v>
                </c:pt>
                <c:pt idx="2">
                  <c:v>7.5908304498269894</c:v>
                </c:pt>
                <c:pt idx="3">
                  <c:v>6.4446366782006921</c:v>
                </c:pt>
                <c:pt idx="4">
                  <c:v>4.476643598615917</c:v>
                </c:pt>
                <c:pt idx="5">
                  <c:v>2.6384083044982698</c:v>
                </c:pt>
                <c:pt idx="6">
                  <c:v>3.8062283737024223</c:v>
                </c:pt>
                <c:pt idx="7">
                  <c:v>3.1574394463667819</c:v>
                </c:pt>
                <c:pt idx="8">
                  <c:v>2.8979238754325261</c:v>
                </c:pt>
                <c:pt idx="9">
                  <c:v>2.5735294117647061</c:v>
                </c:pt>
                <c:pt idx="10">
                  <c:v>45.739619377162633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'ASSUNTOS_10+_últimos_3_meses'!$A$8:$A$16</c:f>
              <c:strCache>
                <c:ptCount val="9"/>
                <c:pt idx="0">
                  <c:v>Buraco e Pavimentação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Poluição sonora - PSIU</c:v>
                </c:pt>
                <c:pt idx="4">
                  <c:v>Estabelecimentos comerciais, indústrias e serviços</c:v>
                </c:pt>
                <c:pt idx="5">
                  <c:v>Sinalização e Circulação de veículos e Pedestres</c:v>
                </c:pt>
                <c:pt idx="6">
                  <c:v>Calçadas, guias e postes</c:v>
                </c:pt>
                <c:pt idx="7">
                  <c:v>Veículos abandonados</c:v>
                </c:pt>
                <c:pt idx="8">
                  <c:v>Processo Administrativo</c:v>
                </c:pt>
              </c:strCache>
            </c:strRef>
          </c:cat>
          <c:val>
            <c:numRef>
              <c:f>'ASSUNTOS_10+_últimos_3_meses'!$F$8:$F$16</c:f>
              <c:numCache>
                <c:formatCode>0</c:formatCode>
                <c:ptCount val="9"/>
                <c:pt idx="0">
                  <c:v>470</c:v>
                </c:pt>
                <c:pt idx="1">
                  <c:v>327</c:v>
                </c:pt>
                <c:pt idx="2">
                  <c:v>275.66666666666669</c:v>
                </c:pt>
                <c:pt idx="3">
                  <c:v>203.66666666666666</c:v>
                </c:pt>
                <c:pt idx="4">
                  <c:v>191.66666666666666</c:v>
                </c:pt>
                <c:pt idx="5">
                  <c:v>150.66666666666666</c:v>
                </c:pt>
                <c:pt idx="6">
                  <c:v>148.66666666666666</c:v>
                </c:pt>
                <c:pt idx="7">
                  <c:v>133.33333333333334</c:v>
                </c:pt>
                <c:pt idx="8">
                  <c:v>130.66666666666666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5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16</xdr:col>
          <xdr:colOff>485775</xdr:colOff>
          <xdr:row>51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SETEMBRO/2023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10</xdr:col>
          <xdr:colOff>180975</xdr:colOff>
          <xdr:row>38</xdr:row>
          <xdr:rowOff>161925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14</xdr:row>
      <xdr:rowOff>104774</xdr:rowOff>
    </xdr:from>
    <xdr:to>
      <xdr:col>15</xdr:col>
      <xdr:colOff>590549</xdr:colOff>
      <xdr:row>29</xdr:row>
      <xdr:rowOff>142875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20479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5024" y="267108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SETEMBRO/2023</a:t>
            </a: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endParaRP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707341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Setembro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SETEMBRO/23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26279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SET/23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Setembro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SETEMBRO/23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workbookViewId="0">
      <selection activeCell="R1" sqref="R1"/>
    </sheetView>
  </sheetViews>
  <sheetFormatPr defaultRowHeight="15"/>
  <cols>
    <col min="1" max="1" width="9.140625" customWidth="1"/>
  </cols>
  <sheetData>
    <row r="1" spans="17:17">
      <c r="Q1" t="s">
        <v>329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16</xdr:col>
                <xdr:colOff>485775</xdr:colOff>
                <xdr:row>51</xdr:row>
                <xdr:rowOff>171450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38" customWidth="1"/>
    <col min="2" max="2" width="7.5703125" style="139" bestFit="1" customWidth="1"/>
    <col min="3" max="3" width="7.7109375" style="139" bestFit="1" customWidth="1"/>
    <col min="4" max="4" width="7.140625" style="139" bestFit="1" customWidth="1"/>
    <col min="5" max="5" width="7" style="139" bestFit="1" customWidth="1"/>
    <col min="6" max="6" width="7.5703125" style="139" bestFit="1" customWidth="1"/>
    <col min="7" max="7" width="6.7109375" style="124" bestFit="1" customWidth="1"/>
    <col min="8" max="8" width="7" style="139" bestFit="1" customWidth="1"/>
    <col min="9" max="9" width="7.28515625" style="139" bestFit="1" customWidth="1"/>
    <col min="10" max="10" width="7.140625" style="139" bestFit="1" customWidth="1"/>
    <col min="11" max="11" width="7.5703125" style="139" bestFit="1" customWidth="1"/>
    <col min="12" max="12" width="7.140625" style="140" bestFit="1" customWidth="1"/>
    <col min="13" max="13" width="7.85546875" style="139" customWidth="1"/>
    <col min="14" max="14" width="9.7109375" style="139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178"/>
      <c r="C1" s="178"/>
      <c r="D1" s="178"/>
      <c r="E1" s="178"/>
      <c r="F1" s="178"/>
      <c r="G1" s="121"/>
      <c r="H1" s="178"/>
      <c r="I1" s="178"/>
      <c r="J1" s="178"/>
      <c r="K1" s="178"/>
      <c r="L1" s="139"/>
      <c r="M1" s="140"/>
      <c r="N1" s="140"/>
      <c r="O1" s="13"/>
      <c r="P1" s="13"/>
    </row>
    <row r="2" spans="1:16" customFormat="1" ht="15">
      <c r="A2" s="179" t="s">
        <v>1</v>
      </c>
      <c r="B2" s="6"/>
      <c r="C2" s="6"/>
      <c r="D2" s="6"/>
      <c r="E2" s="6"/>
      <c r="F2" s="6"/>
      <c r="G2" s="93"/>
      <c r="H2" s="6"/>
      <c r="I2" s="6"/>
      <c r="J2" s="6"/>
      <c r="K2" s="6"/>
      <c r="L2" s="139"/>
      <c r="M2" s="140"/>
      <c r="N2" s="140"/>
      <c r="O2" s="13"/>
      <c r="P2" s="13"/>
    </row>
    <row r="3" spans="1:16" customFormat="1" ht="15.75" thickBot="1">
      <c r="A3" s="138"/>
      <c r="B3" s="139"/>
      <c r="C3" s="139"/>
      <c r="D3" s="139"/>
      <c r="E3" s="139"/>
      <c r="F3" s="139"/>
      <c r="G3" s="124"/>
      <c r="H3" s="139"/>
      <c r="I3" s="139"/>
      <c r="J3" s="139"/>
      <c r="K3" s="139"/>
      <c r="L3" s="139"/>
      <c r="M3" s="140"/>
      <c r="N3" s="140"/>
      <c r="O3" s="13"/>
      <c r="P3" s="13"/>
    </row>
    <row r="4" spans="1:16" customFormat="1" ht="15.75" thickBot="1">
      <c r="A4" s="180" t="s">
        <v>206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181">
        <v>45047</v>
      </c>
      <c r="J4" s="172">
        <v>45017</v>
      </c>
      <c r="K4" s="172">
        <v>44986</v>
      </c>
      <c r="L4" s="172">
        <v>44958</v>
      </c>
      <c r="M4" s="172">
        <v>44927</v>
      </c>
      <c r="N4" s="182" t="s">
        <v>5</v>
      </c>
      <c r="O4" s="183" t="s">
        <v>6</v>
      </c>
      <c r="P4" s="62" t="s">
        <v>25</v>
      </c>
    </row>
    <row r="5" spans="1:16" customFormat="1" ht="15">
      <c r="A5" s="184" t="s">
        <v>215</v>
      </c>
      <c r="B5" s="185"/>
      <c r="C5" s="186"/>
      <c r="D5" s="33"/>
      <c r="E5" s="33">
        <v>84</v>
      </c>
      <c r="F5" s="33">
        <v>71</v>
      </c>
      <c r="G5" s="33">
        <v>84</v>
      </c>
      <c r="H5" s="34">
        <v>72</v>
      </c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187">
        <f t="shared" ref="N5:N36" si="0">SUM(B5:M5)</f>
        <v>741</v>
      </c>
      <c r="O5" s="188">
        <f t="shared" ref="O5:O36" si="1">AVERAGE(B5:M5)</f>
        <v>82.333333333333329</v>
      </c>
      <c r="P5" s="189">
        <f>(N5/$N$72)*100</f>
        <v>1.7087118941105934</v>
      </c>
    </row>
    <row r="6" spans="1:16" customFormat="1" ht="15">
      <c r="A6" s="190" t="s">
        <v>216</v>
      </c>
      <c r="B6" s="191"/>
      <c r="C6" s="143"/>
      <c r="D6" s="35"/>
      <c r="E6" s="35">
        <v>0</v>
      </c>
      <c r="F6" s="35">
        <v>0</v>
      </c>
      <c r="G6" s="45">
        <v>0</v>
      </c>
      <c r="H6" s="46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192">
        <f t="shared" si="0"/>
        <v>0</v>
      </c>
      <c r="O6" s="188">
        <f t="shared" si="1"/>
        <v>0</v>
      </c>
      <c r="P6" s="189">
        <f t="shared" ref="P6:P36" si="2">(N6/$N$72)*100</f>
        <v>0</v>
      </c>
    </row>
    <row r="7" spans="1:16" customFormat="1" ht="15">
      <c r="A7" s="190" t="s">
        <v>217</v>
      </c>
      <c r="B7" s="193"/>
      <c r="C7" s="143"/>
      <c r="D7" s="45"/>
      <c r="E7" s="45">
        <v>288</v>
      </c>
      <c r="F7" s="45">
        <v>324</v>
      </c>
      <c r="G7" s="45">
        <v>244</v>
      </c>
      <c r="H7" s="46">
        <v>272</v>
      </c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192">
        <f t="shared" si="0"/>
        <v>2594</v>
      </c>
      <c r="O7" s="188">
        <f t="shared" si="1"/>
        <v>288.22222222222223</v>
      </c>
      <c r="P7" s="189">
        <f t="shared" si="2"/>
        <v>5.9816446063736564</v>
      </c>
    </row>
    <row r="8" spans="1:16" customFormat="1" ht="15">
      <c r="A8" s="190" t="s">
        <v>218</v>
      </c>
      <c r="B8" s="193"/>
      <c r="C8" s="143"/>
      <c r="D8" s="45"/>
      <c r="E8" s="45">
        <v>10</v>
      </c>
      <c r="F8" s="45">
        <v>6</v>
      </c>
      <c r="G8" s="45">
        <v>14</v>
      </c>
      <c r="H8" s="46">
        <v>4</v>
      </c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192">
        <f t="shared" si="0"/>
        <v>68</v>
      </c>
      <c r="O8" s="188">
        <f t="shared" si="1"/>
        <v>7.5555555555555554</v>
      </c>
      <c r="P8" s="189">
        <f t="shared" si="2"/>
        <v>0.15680487017479131</v>
      </c>
    </row>
    <row r="9" spans="1:16" customFormat="1" ht="15">
      <c r="A9" s="190" t="s">
        <v>219</v>
      </c>
      <c r="B9" s="193"/>
      <c r="C9" s="143"/>
      <c r="D9" s="45"/>
      <c r="E9" s="45">
        <v>32</v>
      </c>
      <c r="F9" s="45">
        <v>29</v>
      </c>
      <c r="G9" s="45">
        <v>40</v>
      </c>
      <c r="H9" s="46">
        <v>37</v>
      </c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192">
        <f t="shared" si="0"/>
        <v>286</v>
      </c>
      <c r="O9" s="188">
        <f t="shared" si="1"/>
        <v>31.777777777777779</v>
      </c>
      <c r="P9" s="189">
        <f t="shared" si="2"/>
        <v>0.65950283632338702</v>
      </c>
    </row>
    <row r="10" spans="1:16" customFormat="1" ht="15">
      <c r="A10" s="190" t="s">
        <v>220</v>
      </c>
      <c r="B10" s="193"/>
      <c r="C10" s="143"/>
      <c r="D10" s="45"/>
      <c r="E10" s="45">
        <v>0</v>
      </c>
      <c r="F10" s="45">
        <v>0</v>
      </c>
      <c r="G10" s="45">
        <v>0</v>
      </c>
      <c r="H10" s="46">
        <v>2</v>
      </c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192">
        <f t="shared" si="0"/>
        <v>19</v>
      </c>
      <c r="O10" s="188">
        <f t="shared" si="1"/>
        <v>2.1111111111111112</v>
      </c>
      <c r="P10" s="189">
        <f t="shared" si="2"/>
        <v>4.3813125490015217E-2</v>
      </c>
    </row>
    <row r="11" spans="1:16" customFormat="1" ht="15">
      <c r="A11" s="190" t="s">
        <v>144</v>
      </c>
      <c r="B11" s="193"/>
      <c r="C11" s="143"/>
      <c r="D11" s="45"/>
      <c r="E11" s="45">
        <v>153</v>
      </c>
      <c r="F11" s="45">
        <v>120</v>
      </c>
      <c r="G11" s="45">
        <v>118</v>
      </c>
      <c r="H11" s="46">
        <v>82</v>
      </c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192">
        <f t="shared" si="0"/>
        <v>901</v>
      </c>
      <c r="O11" s="188">
        <f t="shared" si="1"/>
        <v>100.11111111111111</v>
      </c>
      <c r="P11" s="189">
        <f t="shared" si="2"/>
        <v>2.0776645298159848</v>
      </c>
    </row>
    <row r="12" spans="1:16" customFormat="1" ht="15">
      <c r="A12" s="190" t="s">
        <v>221</v>
      </c>
      <c r="B12" s="193"/>
      <c r="C12" s="143"/>
      <c r="D12" s="45"/>
      <c r="E12" s="45">
        <v>33</v>
      </c>
      <c r="F12" s="45">
        <v>36</v>
      </c>
      <c r="G12" s="45">
        <v>45</v>
      </c>
      <c r="H12" s="45">
        <v>22</v>
      </c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192">
        <f t="shared" si="0"/>
        <v>289</v>
      </c>
      <c r="O12" s="188">
        <f t="shared" si="1"/>
        <v>32.111111111111114</v>
      </c>
      <c r="P12" s="189">
        <f t="shared" si="2"/>
        <v>0.6664206982428631</v>
      </c>
    </row>
    <row r="13" spans="1:16" customFormat="1" ht="15">
      <c r="A13" s="190" t="s">
        <v>222</v>
      </c>
      <c r="B13" s="193"/>
      <c r="C13" s="143"/>
      <c r="D13" s="45"/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192">
        <f t="shared" si="0"/>
        <v>0</v>
      </c>
      <c r="O13" s="188">
        <f t="shared" si="1"/>
        <v>0</v>
      </c>
      <c r="P13" s="189">
        <f t="shared" si="2"/>
        <v>0</v>
      </c>
    </row>
    <row r="14" spans="1:16" customFormat="1" ht="15">
      <c r="A14" s="190" t="s">
        <v>223</v>
      </c>
      <c r="B14" s="193"/>
      <c r="C14" s="143"/>
      <c r="D14" s="45"/>
      <c r="E14" s="45">
        <v>221</v>
      </c>
      <c r="F14" s="45">
        <v>261</v>
      </c>
      <c r="G14" s="45">
        <v>207</v>
      </c>
      <c r="H14" s="45">
        <v>210</v>
      </c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192">
        <f t="shared" si="0"/>
        <v>2099</v>
      </c>
      <c r="O14" s="188">
        <f t="shared" si="1"/>
        <v>233.22222222222223</v>
      </c>
      <c r="P14" s="189">
        <f t="shared" si="2"/>
        <v>4.8401973896601023</v>
      </c>
    </row>
    <row r="15" spans="1:16" customFormat="1" ht="15">
      <c r="A15" s="190" t="s">
        <v>224</v>
      </c>
      <c r="B15" s="193"/>
      <c r="C15" s="143"/>
      <c r="D15" s="45"/>
      <c r="E15" s="45">
        <v>0</v>
      </c>
      <c r="F15" s="45">
        <v>0</v>
      </c>
      <c r="G15" s="45">
        <v>0</v>
      </c>
      <c r="H15" s="46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192">
        <f t="shared" si="0"/>
        <v>0</v>
      </c>
      <c r="O15" s="188">
        <f t="shared" si="1"/>
        <v>0</v>
      </c>
      <c r="P15" s="189">
        <f t="shared" si="2"/>
        <v>0</v>
      </c>
    </row>
    <row r="16" spans="1:16" customFormat="1" ht="15">
      <c r="A16" s="190" t="s">
        <v>225</v>
      </c>
      <c r="B16" s="193"/>
      <c r="C16" s="143"/>
      <c r="D16" s="45"/>
      <c r="E16" s="45">
        <v>0</v>
      </c>
      <c r="F16" s="45">
        <v>0</v>
      </c>
      <c r="G16" s="45">
        <v>0</v>
      </c>
      <c r="H16" s="45">
        <v>1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92">
        <f t="shared" si="0"/>
        <v>1</v>
      </c>
      <c r="O16" s="188">
        <f t="shared" si="1"/>
        <v>0.1111111111111111</v>
      </c>
      <c r="P16" s="189">
        <f t="shared" si="2"/>
        <v>2.3059539731586955E-3</v>
      </c>
    </row>
    <row r="17" spans="1:16" customFormat="1" ht="15" customHeight="1">
      <c r="A17" s="190" t="s">
        <v>226</v>
      </c>
      <c r="B17" s="193"/>
      <c r="C17" s="143"/>
      <c r="D17" s="45"/>
      <c r="E17" s="45">
        <v>4</v>
      </c>
      <c r="F17" s="45">
        <v>5</v>
      </c>
      <c r="G17" s="45">
        <v>4</v>
      </c>
      <c r="H17" s="45">
        <v>1</v>
      </c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192">
        <f t="shared" si="0"/>
        <v>39</v>
      </c>
      <c r="O17" s="188">
        <f t="shared" si="1"/>
        <v>4.333333333333333</v>
      </c>
      <c r="P17" s="189">
        <f t="shared" si="2"/>
        <v>8.9932204953189127E-2</v>
      </c>
    </row>
    <row r="18" spans="1:16" customFormat="1" ht="15">
      <c r="A18" s="190" t="s">
        <v>227</v>
      </c>
      <c r="B18" s="193"/>
      <c r="C18" s="143"/>
      <c r="D18" s="45"/>
      <c r="E18" s="45">
        <v>200</v>
      </c>
      <c r="F18" s="45">
        <v>222</v>
      </c>
      <c r="G18" s="45">
        <v>174</v>
      </c>
      <c r="H18" s="45">
        <v>272</v>
      </c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192">
        <f t="shared" si="0"/>
        <v>2235</v>
      </c>
      <c r="O18" s="188">
        <f t="shared" si="1"/>
        <v>248.33333333333334</v>
      </c>
      <c r="P18" s="189">
        <f t="shared" si="2"/>
        <v>5.1538071300096844</v>
      </c>
    </row>
    <row r="19" spans="1:16" customFormat="1" ht="15">
      <c r="A19" s="190" t="s">
        <v>228</v>
      </c>
      <c r="B19" s="193"/>
      <c r="C19" s="143"/>
      <c r="D19" s="45"/>
      <c r="E19" s="45">
        <v>220</v>
      </c>
      <c r="F19" s="45">
        <v>263</v>
      </c>
      <c r="G19" s="45">
        <v>298</v>
      </c>
      <c r="H19" s="45">
        <v>242</v>
      </c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192">
        <f t="shared" si="0"/>
        <v>2449</v>
      </c>
      <c r="O19" s="188">
        <f t="shared" si="1"/>
        <v>272.11111111111109</v>
      </c>
      <c r="P19" s="189">
        <f t="shared" si="2"/>
        <v>5.6472812802656458</v>
      </c>
    </row>
    <row r="20" spans="1:16" customFormat="1" ht="15">
      <c r="A20" s="190" t="s">
        <v>229</v>
      </c>
      <c r="B20" s="193"/>
      <c r="C20" s="143"/>
      <c r="D20" s="45"/>
      <c r="E20" s="45">
        <v>2</v>
      </c>
      <c r="F20" s="45">
        <v>3</v>
      </c>
      <c r="G20" s="45">
        <v>3</v>
      </c>
      <c r="H20" s="45">
        <v>3</v>
      </c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192">
        <f t="shared" si="0"/>
        <v>26</v>
      </c>
      <c r="O20" s="188">
        <f t="shared" si="1"/>
        <v>2.8888888888888888</v>
      </c>
      <c r="P20" s="189">
        <f t="shared" si="2"/>
        <v>5.9954803302126082E-2</v>
      </c>
    </row>
    <row r="21" spans="1:16" customFormat="1" ht="15">
      <c r="A21" s="190" t="s">
        <v>230</v>
      </c>
      <c r="B21" s="193"/>
      <c r="C21" s="143"/>
      <c r="D21" s="45"/>
      <c r="E21" s="45">
        <v>365</v>
      </c>
      <c r="F21" s="45">
        <v>374</v>
      </c>
      <c r="G21" s="45">
        <v>342</v>
      </c>
      <c r="H21" s="45">
        <v>343</v>
      </c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192">
        <f t="shared" si="0"/>
        <v>3217</v>
      </c>
      <c r="O21" s="188">
        <f t="shared" si="1"/>
        <v>357.44444444444446</v>
      </c>
      <c r="P21" s="189">
        <f t="shared" si="2"/>
        <v>7.4182539316515239</v>
      </c>
    </row>
    <row r="22" spans="1:16" customFormat="1" ht="15">
      <c r="A22" s="190" t="s">
        <v>231</v>
      </c>
      <c r="B22" s="193"/>
      <c r="C22" s="143"/>
      <c r="D22" s="45"/>
      <c r="E22" s="45">
        <v>622</v>
      </c>
      <c r="F22" s="45">
        <v>700</v>
      </c>
      <c r="G22" s="45">
        <v>734</v>
      </c>
      <c r="H22" s="45">
        <v>737</v>
      </c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192">
        <f t="shared" si="0"/>
        <v>5723</v>
      </c>
      <c r="O22" s="188">
        <f t="shared" si="1"/>
        <v>635.88888888888891</v>
      </c>
      <c r="P22" s="189">
        <f t="shared" si="2"/>
        <v>13.196974588387217</v>
      </c>
    </row>
    <row r="23" spans="1:16" customFormat="1" ht="15">
      <c r="A23" s="190" t="s">
        <v>232</v>
      </c>
      <c r="B23" s="193"/>
      <c r="C23" s="143"/>
      <c r="D23" s="45"/>
      <c r="E23" s="45">
        <v>607</v>
      </c>
      <c r="F23" s="45">
        <v>632</v>
      </c>
      <c r="G23" s="45">
        <v>485</v>
      </c>
      <c r="H23" s="45">
        <v>784</v>
      </c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192">
        <f t="shared" si="0"/>
        <v>6397</v>
      </c>
      <c r="O23" s="188">
        <f t="shared" si="1"/>
        <v>710.77777777777783</v>
      </c>
      <c r="P23" s="189">
        <f t="shared" si="2"/>
        <v>14.751187566296176</v>
      </c>
    </row>
    <row r="24" spans="1:16" customFormat="1" ht="15">
      <c r="A24" s="190" t="s">
        <v>233</v>
      </c>
      <c r="B24" s="193"/>
      <c r="C24" s="143"/>
      <c r="D24" s="45"/>
      <c r="E24" s="45">
        <v>11</v>
      </c>
      <c r="F24" s="45">
        <v>11</v>
      </c>
      <c r="G24" s="45">
        <v>7</v>
      </c>
      <c r="H24" s="45">
        <v>5</v>
      </c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192">
        <f t="shared" si="0"/>
        <v>86</v>
      </c>
      <c r="O24" s="188">
        <f t="shared" si="1"/>
        <v>9.5555555555555554</v>
      </c>
      <c r="P24" s="189">
        <f t="shared" si="2"/>
        <v>0.19831204169164784</v>
      </c>
    </row>
    <row r="25" spans="1:16" customFormat="1" ht="15">
      <c r="A25" s="190" t="s">
        <v>234</v>
      </c>
      <c r="B25" s="193"/>
      <c r="C25" s="143"/>
      <c r="D25" s="45"/>
      <c r="E25" s="45">
        <v>16</v>
      </c>
      <c r="F25" s="45">
        <v>21</v>
      </c>
      <c r="G25" s="45">
        <v>9</v>
      </c>
      <c r="H25" s="45">
        <v>7</v>
      </c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192">
        <f t="shared" si="0"/>
        <v>127</v>
      </c>
      <c r="O25" s="188">
        <f t="shared" si="1"/>
        <v>14.111111111111111</v>
      </c>
      <c r="P25" s="189">
        <f t="shared" si="2"/>
        <v>0.29285615459115433</v>
      </c>
    </row>
    <row r="26" spans="1:16" customFormat="1" ht="15">
      <c r="A26" s="190" t="s">
        <v>235</v>
      </c>
      <c r="B26" s="193"/>
      <c r="C26" s="143"/>
      <c r="D26" s="45"/>
      <c r="E26" s="45">
        <v>42</v>
      </c>
      <c r="F26" s="45">
        <v>40</v>
      </c>
      <c r="G26" s="45">
        <v>36</v>
      </c>
      <c r="H26" s="46">
        <v>42</v>
      </c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192">
        <f t="shared" si="0"/>
        <v>238</v>
      </c>
      <c r="O26" s="188">
        <f t="shared" si="1"/>
        <v>26.444444444444443</v>
      </c>
      <c r="P26" s="189">
        <f t="shared" si="2"/>
        <v>0.54881704561176958</v>
      </c>
    </row>
    <row r="27" spans="1:16" customFormat="1" ht="15">
      <c r="A27" s="190" t="s">
        <v>236</v>
      </c>
      <c r="B27" s="193"/>
      <c r="C27" s="143"/>
      <c r="D27" s="45"/>
      <c r="E27" s="45">
        <v>187</v>
      </c>
      <c r="F27" s="45">
        <v>215</v>
      </c>
      <c r="G27" s="45">
        <v>164</v>
      </c>
      <c r="H27" s="45">
        <v>161</v>
      </c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192">
        <f t="shared" si="0"/>
        <v>1950</v>
      </c>
      <c r="O27" s="188">
        <f t="shared" si="1"/>
        <v>216.66666666666666</v>
      </c>
      <c r="P27" s="189">
        <f t="shared" si="2"/>
        <v>4.4966102476594569</v>
      </c>
    </row>
    <row r="28" spans="1:16" customFormat="1" ht="15">
      <c r="A28" s="190" t="s">
        <v>237</v>
      </c>
      <c r="B28" s="193"/>
      <c r="C28" s="143"/>
      <c r="D28" s="45"/>
      <c r="E28" s="45">
        <v>41</v>
      </c>
      <c r="F28" s="45">
        <v>26</v>
      </c>
      <c r="G28" s="45">
        <v>6</v>
      </c>
      <c r="H28" s="45">
        <v>13</v>
      </c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192">
        <f t="shared" si="0"/>
        <v>176</v>
      </c>
      <c r="O28" s="188">
        <f t="shared" si="1"/>
        <v>19.555555555555557</v>
      </c>
      <c r="P28" s="189">
        <f t="shared" si="2"/>
        <v>0.40584789927593046</v>
      </c>
    </row>
    <row r="29" spans="1:16" customFormat="1" ht="15">
      <c r="A29" s="190" t="s">
        <v>238</v>
      </c>
      <c r="B29" s="193"/>
      <c r="C29" s="143"/>
      <c r="D29" s="45"/>
      <c r="E29" s="45">
        <v>15</v>
      </c>
      <c r="F29" s="45">
        <v>16</v>
      </c>
      <c r="G29" s="45">
        <v>14</v>
      </c>
      <c r="H29" s="45">
        <v>18</v>
      </c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192">
        <f t="shared" si="0"/>
        <v>137</v>
      </c>
      <c r="O29" s="188">
        <f t="shared" si="1"/>
        <v>15.222222222222221</v>
      </c>
      <c r="P29" s="189">
        <f t="shared" si="2"/>
        <v>0.3159156943227413</v>
      </c>
    </row>
    <row r="30" spans="1:16" customFormat="1" ht="15">
      <c r="A30" s="190" t="s">
        <v>239</v>
      </c>
      <c r="B30" s="193"/>
      <c r="C30" s="143"/>
      <c r="D30" s="45"/>
      <c r="E30" s="45">
        <v>2</v>
      </c>
      <c r="F30" s="45">
        <v>7</v>
      </c>
      <c r="G30" s="45">
        <v>6</v>
      </c>
      <c r="H30" s="45">
        <v>7</v>
      </c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192">
        <f t="shared" si="0"/>
        <v>83</v>
      </c>
      <c r="O30" s="188">
        <f t="shared" si="1"/>
        <v>9.2222222222222214</v>
      </c>
      <c r="P30" s="189">
        <f t="shared" si="2"/>
        <v>0.19139417977217174</v>
      </c>
    </row>
    <row r="31" spans="1:16" customFormat="1" ht="15">
      <c r="A31" s="190" t="s">
        <v>240</v>
      </c>
      <c r="B31" s="193"/>
      <c r="C31" s="143"/>
      <c r="D31" s="45"/>
      <c r="E31" s="45">
        <v>15</v>
      </c>
      <c r="F31" s="45">
        <v>20</v>
      </c>
      <c r="G31" s="45">
        <v>47</v>
      </c>
      <c r="H31" s="46">
        <v>22</v>
      </c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192">
        <f t="shared" si="0"/>
        <v>372</v>
      </c>
      <c r="O31" s="188">
        <f t="shared" si="1"/>
        <v>41.333333333333336</v>
      </c>
      <c r="P31" s="189">
        <f t="shared" si="2"/>
        <v>0.85781487801503475</v>
      </c>
    </row>
    <row r="32" spans="1:16" customFormat="1" ht="15">
      <c r="A32" s="190" t="s">
        <v>241</v>
      </c>
      <c r="B32" s="193"/>
      <c r="C32" s="143"/>
      <c r="D32" s="45"/>
      <c r="E32" s="45">
        <v>22</v>
      </c>
      <c r="F32" s="45">
        <v>22</v>
      </c>
      <c r="G32" s="45">
        <v>24</v>
      </c>
      <c r="H32" s="45">
        <v>29</v>
      </c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192">
        <f t="shared" si="0"/>
        <v>298</v>
      </c>
      <c r="O32" s="188">
        <f t="shared" si="1"/>
        <v>33.111111111111114</v>
      </c>
      <c r="P32" s="189">
        <f t="shared" si="2"/>
        <v>0.68717428400129132</v>
      </c>
    </row>
    <row r="33" spans="1:16" customFormat="1" ht="15" customHeight="1">
      <c r="A33" s="190" t="s">
        <v>242</v>
      </c>
      <c r="B33" s="193"/>
      <c r="C33" s="143"/>
      <c r="D33" s="45"/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192">
        <f t="shared" si="0"/>
        <v>1</v>
      </c>
      <c r="O33" s="188">
        <f t="shared" si="1"/>
        <v>0.1111111111111111</v>
      </c>
      <c r="P33" s="189">
        <f t="shared" si="2"/>
        <v>2.3059539731586955E-3</v>
      </c>
    </row>
    <row r="34" spans="1:16" customFormat="1" ht="15" customHeight="1">
      <c r="A34" s="190" t="s">
        <v>243</v>
      </c>
      <c r="B34" s="193"/>
      <c r="C34" s="143"/>
      <c r="D34" s="45"/>
      <c r="E34" s="45">
        <v>40</v>
      </c>
      <c r="F34" s="45">
        <v>63</v>
      </c>
      <c r="G34" s="45">
        <v>71</v>
      </c>
      <c r="H34" s="45">
        <v>67</v>
      </c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192">
        <f t="shared" si="0"/>
        <v>500</v>
      </c>
      <c r="O34" s="188">
        <f t="shared" si="1"/>
        <v>55.555555555555557</v>
      </c>
      <c r="P34" s="189">
        <f t="shared" si="2"/>
        <v>1.152976986579348</v>
      </c>
    </row>
    <row r="35" spans="1:16" customFormat="1" ht="15" customHeight="1">
      <c r="A35" s="190" t="s">
        <v>244</v>
      </c>
      <c r="B35" s="193"/>
      <c r="C35" s="143"/>
      <c r="D35" s="45"/>
      <c r="E35" s="45">
        <v>27</v>
      </c>
      <c r="F35" s="45">
        <v>35</v>
      </c>
      <c r="G35" s="45">
        <v>45</v>
      </c>
      <c r="H35" s="45">
        <v>21</v>
      </c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192">
        <f t="shared" si="0"/>
        <v>325</v>
      </c>
      <c r="O35" s="188">
        <f t="shared" si="1"/>
        <v>36.111111111111114</v>
      </c>
      <c r="P35" s="189">
        <f t="shared" si="2"/>
        <v>0.74943504127657612</v>
      </c>
    </row>
    <row r="36" spans="1:16" customFormat="1" ht="15" customHeight="1">
      <c r="A36" s="190" t="s">
        <v>245</v>
      </c>
      <c r="B36" s="193"/>
      <c r="C36" s="143"/>
      <c r="D36" s="45"/>
      <c r="E36" s="45">
        <v>3</v>
      </c>
      <c r="F36" s="45">
        <v>1</v>
      </c>
      <c r="G36" s="45">
        <v>0</v>
      </c>
      <c r="H36" s="45">
        <v>0</v>
      </c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192">
        <f t="shared" si="0"/>
        <v>17</v>
      </c>
      <c r="O36" s="188">
        <f t="shared" si="1"/>
        <v>1.8888888888888888</v>
      </c>
      <c r="P36" s="189">
        <f t="shared" si="2"/>
        <v>3.9201217543697826E-2</v>
      </c>
    </row>
    <row r="37" spans="1:16" customFormat="1" ht="15" customHeight="1">
      <c r="A37" s="190" t="s">
        <v>246</v>
      </c>
      <c r="B37" s="193"/>
      <c r="C37" s="143"/>
      <c r="D37" s="45"/>
      <c r="E37" s="45">
        <v>39</v>
      </c>
      <c r="F37" s="45">
        <v>39</v>
      </c>
      <c r="G37" s="45">
        <v>38</v>
      </c>
      <c r="H37" s="45">
        <v>33</v>
      </c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192">
        <f t="shared" ref="N37:N68" si="3">SUM(B37:M37)</f>
        <v>275</v>
      </c>
      <c r="O37" s="188">
        <f t="shared" ref="O37:O72" si="4">AVERAGE(B37:M37)</f>
        <v>30.555555555555557</v>
      </c>
      <c r="P37" s="189">
        <f t="shared" ref="P37:P71" si="5">(N37/$N$72)*100</f>
        <v>0.6341373426186413</v>
      </c>
    </row>
    <row r="38" spans="1:16" customFormat="1" ht="15" customHeight="1">
      <c r="A38" s="190" t="s">
        <v>247</v>
      </c>
      <c r="B38" s="193"/>
      <c r="C38" s="143"/>
      <c r="D38" s="45"/>
      <c r="E38" s="45">
        <v>57</v>
      </c>
      <c r="F38" s="45">
        <v>143</v>
      </c>
      <c r="G38" s="45">
        <v>110</v>
      </c>
      <c r="H38" s="45">
        <v>61</v>
      </c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192">
        <f t="shared" si="3"/>
        <v>663</v>
      </c>
      <c r="O38" s="188">
        <f t="shared" si="4"/>
        <v>73.666666666666671</v>
      </c>
      <c r="P38" s="189">
        <f t="shared" si="5"/>
        <v>1.5288474842042152</v>
      </c>
    </row>
    <row r="39" spans="1:16" customFormat="1" ht="15" customHeight="1">
      <c r="A39" s="190" t="s">
        <v>248</v>
      </c>
      <c r="B39" s="193"/>
      <c r="C39" s="143"/>
      <c r="D39" s="45"/>
      <c r="E39" s="45">
        <v>18</v>
      </c>
      <c r="F39" s="45">
        <v>38</v>
      </c>
      <c r="G39" s="45">
        <v>31</v>
      </c>
      <c r="H39" s="45">
        <v>33</v>
      </c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192">
        <f t="shared" si="3"/>
        <v>251</v>
      </c>
      <c r="O39" s="188">
        <f t="shared" si="4"/>
        <v>27.888888888888889</v>
      </c>
      <c r="P39" s="189">
        <f t="shared" si="5"/>
        <v>0.57879444726283258</v>
      </c>
    </row>
    <row r="40" spans="1:16" customFormat="1" ht="15" customHeight="1">
      <c r="A40" s="190" t="s">
        <v>249</v>
      </c>
      <c r="B40" s="193"/>
      <c r="C40" s="143"/>
      <c r="D40" s="45"/>
      <c r="E40" s="45">
        <v>21</v>
      </c>
      <c r="F40" s="45">
        <v>23</v>
      </c>
      <c r="G40" s="45">
        <v>37</v>
      </c>
      <c r="H40" s="45">
        <v>25</v>
      </c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192">
        <f t="shared" si="3"/>
        <v>244</v>
      </c>
      <c r="O40" s="188">
        <f t="shared" si="4"/>
        <v>27.111111111111111</v>
      </c>
      <c r="P40" s="189">
        <f t="shared" si="5"/>
        <v>0.56265276945072173</v>
      </c>
    </row>
    <row r="41" spans="1:16" customFormat="1" ht="15" customHeight="1">
      <c r="A41" s="190" t="s">
        <v>250</v>
      </c>
      <c r="B41" s="193"/>
      <c r="C41" s="143"/>
      <c r="D41" s="45"/>
      <c r="E41" s="45">
        <v>56</v>
      </c>
      <c r="F41" s="45">
        <v>64</v>
      </c>
      <c r="G41" s="45">
        <v>51</v>
      </c>
      <c r="H41" s="45">
        <v>54</v>
      </c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192">
        <f t="shared" si="3"/>
        <v>532</v>
      </c>
      <c r="O41" s="188">
        <f t="shared" si="4"/>
        <v>59.111111111111114</v>
      </c>
      <c r="P41" s="189">
        <f t="shared" si="5"/>
        <v>1.2267675137204261</v>
      </c>
    </row>
    <row r="42" spans="1:16" customFormat="1" ht="15" customHeight="1">
      <c r="A42" s="190" t="s">
        <v>251</v>
      </c>
      <c r="B42" s="193"/>
      <c r="C42" s="143"/>
      <c r="D42" s="45"/>
      <c r="E42" s="45">
        <v>37</v>
      </c>
      <c r="F42" s="45">
        <v>43</v>
      </c>
      <c r="G42" s="45">
        <v>94</v>
      </c>
      <c r="H42" s="45">
        <v>41</v>
      </c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192">
        <f t="shared" si="3"/>
        <v>448</v>
      </c>
      <c r="O42" s="188">
        <f t="shared" si="4"/>
        <v>49.777777777777779</v>
      </c>
      <c r="P42" s="189">
        <f t="shared" si="5"/>
        <v>1.0330673799750956</v>
      </c>
    </row>
    <row r="43" spans="1:16" customFormat="1" ht="15" customHeight="1">
      <c r="A43" s="190" t="s">
        <v>252</v>
      </c>
      <c r="B43" s="193"/>
      <c r="C43" s="143"/>
      <c r="D43" s="45"/>
      <c r="E43" s="45">
        <v>44</v>
      </c>
      <c r="F43" s="45">
        <v>38</v>
      </c>
      <c r="G43" s="45">
        <v>34</v>
      </c>
      <c r="H43" s="45">
        <v>35</v>
      </c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192">
        <f t="shared" si="3"/>
        <v>333</v>
      </c>
      <c r="O43" s="188">
        <f t="shared" si="4"/>
        <v>37</v>
      </c>
      <c r="P43" s="189">
        <f t="shared" si="5"/>
        <v>0.76788267306184566</v>
      </c>
    </row>
    <row r="44" spans="1:16" customFormat="1" ht="15" customHeight="1">
      <c r="A44" s="190" t="s">
        <v>253</v>
      </c>
      <c r="B44" s="193"/>
      <c r="C44" s="143"/>
      <c r="D44" s="45"/>
      <c r="E44" s="45">
        <v>29</v>
      </c>
      <c r="F44" s="45">
        <v>23</v>
      </c>
      <c r="G44" s="45">
        <v>43</v>
      </c>
      <c r="H44" s="45">
        <v>29</v>
      </c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192">
        <f t="shared" si="3"/>
        <v>309</v>
      </c>
      <c r="O44" s="188">
        <f t="shared" si="4"/>
        <v>34.333333333333336</v>
      </c>
      <c r="P44" s="189">
        <f t="shared" si="5"/>
        <v>0.71253977770603694</v>
      </c>
    </row>
    <row r="45" spans="1:16" customFormat="1" ht="15" customHeight="1">
      <c r="A45" s="190" t="s">
        <v>254</v>
      </c>
      <c r="B45" s="193"/>
      <c r="C45" s="143"/>
      <c r="D45" s="45"/>
      <c r="E45" s="45">
        <v>27</v>
      </c>
      <c r="F45" s="45">
        <v>37</v>
      </c>
      <c r="G45" s="45">
        <v>34</v>
      </c>
      <c r="H45" s="45">
        <v>32</v>
      </c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192">
        <f t="shared" si="3"/>
        <v>348</v>
      </c>
      <c r="O45" s="188">
        <f t="shared" si="4"/>
        <v>38.666666666666664</v>
      </c>
      <c r="P45" s="189">
        <f t="shared" si="5"/>
        <v>0.80247198265922615</v>
      </c>
    </row>
    <row r="46" spans="1:16" customFormat="1" ht="15" customHeight="1">
      <c r="A46" s="190" t="s">
        <v>255</v>
      </c>
      <c r="B46" s="193"/>
      <c r="C46" s="143"/>
      <c r="D46" s="45"/>
      <c r="E46" s="45">
        <v>7</v>
      </c>
      <c r="F46" s="45">
        <v>3</v>
      </c>
      <c r="G46" s="45">
        <v>2</v>
      </c>
      <c r="H46" s="45">
        <v>5</v>
      </c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192">
        <f t="shared" si="3"/>
        <v>64</v>
      </c>
      <c r="O46" s="188">
        <f t="shared" si="4"/>
        <v>7.1111111111111107</v>
      </c>
      <c r="P46" s="189">
        <f t="shared" si="5"/>
        <v>0.14758105428215651</v>
      </c>
    </row>
    <row r="47" spans="1:16" customFormat="1" ht="15" customHeight="1">
      <c r="A47" s="190" t="s">
        <v>256</v>
      </c>
      <c r="B47" s="193"/>
      <c r="C47" s="143"/>
      <c r="D47" s="45"/>
      <c r="E47" s="45">
        <v>11</v>
      </c>
      <c r="F47" s="45">
        <v>16</v>
      </c>
      <c r="G47" s="45">
        <v>19</v>
      </c>
      <c r="H47" s="45">
        <v>10</v>
      </c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192">
        <f t="shared" si="3"/>
        <v>123</v>
      </c>
      <c r="O47" s="188">
        <f t="shared" si="4"/>
        <v>13.666666666666666</v>
      </c>
      <c r="P47" s="189">
        <f t="shared" si="5"/>
        <v>0.28363233869851956</v>
      </c>
    </row>
    <row r="48" spans="1:16" customFormat="1" ht="15" customHeight="1">
      <c r="A48" s="190" t="s">
        <v>257</v>
      </c>
      <c r="B48" s="193"/>
      <c r="C48" s="143"/>
      <c r="D48" s="45"/>
      <c r="E48" s="45">
        <v>25</v>
      </c>
      <c r="F48" s="45">
        <v>29</v>
      </c>
      <c r="G48" s="45">
        <v>36</v>
      </c>
      <c r="H48" s="45">
        <v>26</v>
      </c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192">
        <f t="shared" si="3"/>
        <v>220</v>
      </c>
      <c r="O48" s="188">
        <f t="shared" si="4"/>
        <v>24.444444444444443</v>
      </c>
      <c r="P48" s="189">
        <f t="shared" si="5"/>
        <v>0.50730987409491313</v>
      </c>
    </row>
    <row r="49" spans="1:16" customFormat="1" ht="15" customHeight="1">
      <c r="A49" s="190" t="s">
        <v>258</v>
      </c>
      <c r="B49" s="193"/>
      <c r="C49" s="143"/>
      <c r="D49" s="45"/>
      <c r="E49" s="45">
        <v>11</v>
      </c>
      <c r="F49" s="45">
        <v>11</v>
      </c>
      <c r="G49" s="45">
        <v>9</v>
      </c>
      <c r="H49" s="45">
        <v>12</v>
      </c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192">
        <f t="shared" si="3"/>
        <v>98</v>
      </c>
      <c r="O49" s="188">
        <f t="shared" si="4"/>
        <v>10.888888888888889</v>
      </c>
      <c r="P49" s="189">
        <f t="shared" si="5"/>
        <v>0.22598348936955218</v>
      </c>
    </row>
    <row r="50" spans="1:16" customFormat="1" ht="15" customHeight="1">
      <c r="A50" s="190" t="s">
        <v>259</v>
      </c>
      <c r="B50" s="193"/>
      <c r="C50" s="143"/>
      <c r="D50" s="45"/>
      <c r="E50" s="45">
        <v>32</v>
      </c>
      <c r="F50" s="45">
        <v>46</v>
      </c>
      <c r="G50" s="45">
        <v>50</v>
      </c>
      <c r="H50" s="45">
        <v>47</v>
      </c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192">
        <f t="shared" si="3"/>
        <v>420</v>
      </c>
      <c r="O50" s="188">
        <f t="shared" si="4"/>
        <v>46.666666666666664</v>
      </c>
      <c r="P50" s="189">
        <f t="shared" si="5"/>
        <v>0.9685006687266523</v>
      </c>
    </row>
    <row r="51" spans="1:16" customFormat="1" ht="15" customHeight="1">
      <c r="A51" s="190" t="s">
        <v>260</v>
      </c>
      <c r="B51" s="193"/>
      <c r="C51" s="143"/>
      <c r="D51" s="45"/>
      <c r="E51" s="45">
        <v>104</v>
      </c>
      <c r="F51" s="45">
        <v>22</v>
      </c>
      <c r="G51" s="45">
        <v>27</v>
      </c>
      <c r="H51" s="45">
        <v>23</v>
      </c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192">
        <f t="shared" si="3"/>
        <v>313</v>
      </c>
      <c r="O51" s="188">
        <f t="shared" si="4"/>
        <v>34.777777777777779</v>
      </c>
      <c r="P51" s="189">
        <f t="shared" si="5"/>
        <v>0.72176359359867182</v>
      </c>
    </row>
    <row r="52" spans="1:16" customFormat="1" ht="15" customHeight="1">
      <c r="A52" s="190" t="s">
        <v>261</v>
      </c>
      <c r="B52" s="193"/>
      <c r="C52" s="143"/>
      <c r="D52" s="45"/>
      <c r="E52" s="45">
        <v>34</v>
      </c>
      <c r="F52" s="45">
        <v>43</v>
      </c>
      <c r="G52" s="45">
        <v>42</v>
      </c>
      <c r="H52" s="45">
        <v>38</v>
      </c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192">
        <f t="shared" si="3"/>
        <v>393</v>
      </c>
      <c r="O52" s="188">
        <f t="shared" si="4"/>
        <v>43.666666666666664</v>
      </c>
      <c r="P52" s="189">
        <f t="shared" si="5"/>
        <v>0.90623991145136751</v>
      </c>
    </row>
    <row r="53" spans="1:16" customFormat="1" ht="15" customHeight="1">
      <c r="A53" s="190" t="s">
        <v>262</v>
      </c>
      <c r="B53" s="193"/>
      <c r="C53" s="143"/>
      <c r="D53" s="45"/>
      <c r="E53" s="45">
        <v>16</v>
      </c>
      <c r="F53" s="45">
        <v>29</v>
      </c>
      <c r="G53" s="45">
        <v>23</v>
      </c>
      <c r="H53" s="45">
        <v>16</v>
      </c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192">
        <f t="shared" si="3"/>
        <v>203</v>
      </c>
      <c r="O53" s="188">
        <f t="shared" si="4"/>
        <v>22.555555555555557</v>
      </c>
      <c r="P53" s="189">
        <f t="shared" si="5"/>
        <v>0.4681086565512152</v>
      </c>
    </row>
    <row r="54" spans="1:16" customFormat="1" ht="15" customHeight="1">
      <c r="A54" s="190" t="s">
        <v>263</v>
      </c>
      <c r="B54" s="193"/>
      <c r="C54" s="143"/>
      <c r="D54" s="45"/>
      <c r="E54" s="45">
        <v>49</v>
      </c>
      <c r="F54" s="45">
        <v>38</v>
      </c>
      <c r="G54" s="45">
        <v>31</v>
      </c>
      <c r="H54" s="45">
        <v>30</v>
      </c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192">
        <f t="shared" si="3"/>
        <v>254</v>
      </c>
      <c r="O54" s="188">
        <f t="shared" si="4"/>
        <v>28.222222222222221</v>
      </c>
      <c r="P54" s="189">
        <f t="shared" si="5"/>
        <v>0.58571230918230865</v>
      </c>
    </row>
    <row r="55" spans="1:16" customFormat="1" ht="15" customHeight="1">
      <c r="A55" s="190" t="s">
        <v>264</v>
      </c>
      <c r="B55" s="193"/>
      <c r="C55" s="143"/>
      <c r="D55" s="45"/>
      <c r="E55" s="45">
        <v>159</v>
      </c>
      <c r="F55" s="45">
        <v>76</v>
      </c>
      <c r="G55" s="45">
        <v>80</v>
      </c>
      <c r="H55" s="45">
        <v>82</v>
      </c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192">
        <f t="shared" si="3"/>
        <v>894</v>
      </c>
      <c r="O55" s="188">
        <f t="shared" si="4"/>
        <v>99.333333333333329</v>
      </c>
      <c r="P55" s="189">
        <f t="shared" si="5"/>
        <v>2.0615228520038742</v>
      </c>
    </row>
    <row r="56" spans="1:16" customFormat="1" ht="15" customHeight="1">
      <c r="A56" s="190" t="s">
        <v>265</v>
      </c>
      <c r="B56" s="193"/>
      <c r="C56" s="143"/>
      <c r="D56" s="45"/>
      <c r="E56" s="45">
        <v>16</v>
      </c>
      <c r="F56" s="45">
        <v>25</v>
      </c>
      <c r="G56" s="45">
        <v>37</v>
      </c>
      <c r="H56" s="45">
        <v>24</v>
      </c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192">
        <f t="shared" si="3"/>
        <v>228</v>
      </c>
      <c r="O56" s="188">
        <f t="shared" si="4"/>
        <v>25.333333333333332</v>
      </c>
      <c r="P56" s="189">
        <f t="shared" si="5"/>
        <v>0.52575750588018266</v>
      </c>
    </row>
    <row r="57" spans="1:16" customFormat="1" ht="15" customHeight="1">
      <c r="A57" s="190" t="s">
        <v>266</v>
      </c>
      <c r="B57" s="193"/>
      <c r="C57" s="143"/>
      <c r="D57" s="45"/>
      <c r="E57" s="45">
        <v>63</v>
      </c>
      <c r="F57" s="45">
        <v>57</v>
      </c>
      <c r="G57" s="45">
        <v>63</v>
      </c>
      <c r="H57" s="45">
        <v>61</v>
      </c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192">
        <f t="shared" si="3"/>
        <v>546</v>
      </c>
      <c r="O57" s="188">
        <f t="shared" si="4"/>
        <v>60.666666666666664</v>
      </c>
      <c r="P57" s="189">
        <f t="shared" si="5"/>
        <v>1.2590508693446478</v>
      </c>
    </row>
    <row r="58" spans="1:16" customFormat="1" ht="15" customHeight="1">
      <c r="A58" s="190" t="s">
        <v>267</v>
      </c>
      <c r="B58" s="193"/>
      <c r="C58" s="143"/>
      <c r="D58" s="45"/>
      <c r="E58" s="45">
        <v>8</v>
      </c>
      <c r="F58" s="45">
        <v>14</v>
      </c>
      <c r="G58" s="45">
        <v>11</v>
      </c>
      <c r="H58" s="45">
        <v>8</v>
      </c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192">
        <f t="shared" si="3"/>
        <v>104</v>
      </c>
      <c r="O58" s="188">
        <f t="shared" si="4"/>
        <v>11.555555555555555</v>
      </c>
      <c r="P58" s="189">
        <f t="shared" si="5"/>
        <v>0.23981921320850433</v>
      </c>
    </row>
    <row r="59" spans="1:16" customFormat="1" ht="15" customHeight="1">
      <c r="A59" s="190" t="s">
        <v>268</v>
      </c>
      <c r="B59" s="193"/>
      <c r="C59" s="143"/>
      <c r="D59" s="45"/>
      <c r="E59" s="45">
        <v>56</v>
      </c>
      <c r="F59" s="45">
        <v>79</v>
      </c>
      <c r="G59" s="45">
        <v>63</v>
      </c>
      <c r="H59" s="45">
        <v>55</v>
      </c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192">
        <f t="shared" si="3"/>
        <v>563</v>
      </c>
      <c r="O59" s="188">
        <f t="shared" si="4"/>
        <v>62.555555555555557</v>
      </c>
      <c r="P59" s="189">
        <f t="shared" si="5"/>
        <v>1.2982520868883458</v>
      </c>
    </row>
    <row r="60" spans="1:16" customFormat="1" ht="15" customHeight="1">
      <c r="A60" s="190" t="s">
        <v>269</v>
      </c>
      <c r="B60" s="193"/>
      <c r="C60" s="143"/>
      <c r="D60" s="45"/>
      <c r="E60" s="45">
        <v>11</v>
      </c>
      <c r="F60" s="45">
        <v>7</v>
      </c>
      <c r="G60" s="45">
        <v>8</v>
      </c>
      <c r="H60" s="45">
        <v>9</v>
      </c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192">
        <f t="shared" si="3"/>
        <v>81</v>
      </c>
      <c r="O60" s="188">
        <f t="shared" si="4"/>
        <v>9</v>
      </c>
      <c r="P60" s="189">
        <f t="shared" si="5"/>
        <v>0.18678227182585436</v>
      </c>
    </row>
    <row r="61" spans="1:16" customFormat="1" ht="15" customHeight="1">
      <c r="A61" s="190" t="s">
        <v>270</v>
      </c>
      <c r="B61" s="193"/>
      <c r="C61" s="143"/>
      <c r="D61" s="45"/>
      <c r="E61" s="45">
        <v>71</v>
      </c>
      <c r="F61" s="45">
        <v>31</v>
      </c>
      <c r="G61" s="45">
        <v>50</v>
      </c>
      <c r="H61" s="45">
        <v>46</v>
      </c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192">
        <f t="shared" si="3"/>
        <v>430</v>
      </c>
      <c r="O61" s="188">
        <f t="shared" si="4"/>
        <v>47.777777777777779</v>
      </c>
      <c r="P61" s="189">
        <f t="shared" si="5"/>
        <v>0.99156020845823922</v>
      </c>
    </row>
    <row r="62" spans="1:16" customFormat="1" ht="15" customHeight="1">
      <c r="A62" s="190" t="s">
        <v>271</v>
      </c>
      <c r="B62" s="193"/>
      <c r="C62" s="143"/>
      <c r="D62" s="45"/>
      <c r="E62" s="45">
        <v>42</v>
      </c>
      <c r="F62" s="45">
        <v>46</v>
      </c>
      <c r="G62" s="45">
        <v>46</v>
      </c>
      <c r="H62" s="45">
        <v>36</v>
      </c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192">
        <f t="shared" si="3"/>
        <v>396</v>
      </c>
      <c r="O62" s="188">
        <f t="shared" si="4"/>
        <v>44</v>
      </c>
      <c r="P62" s="189">
        <f t="shared" si="5"/>
        <v>0.91315777337084347</v>
      </c>
    </row>
    <row r="63" spans="1:16" customFormat="1" ht="15" customHeight="1">
      <c r="A63" s="190" t="s">
        <v>272</v>
      </c>
      <c r="B63" s="193"/>
      <c r="C63" s="143"/>
      <c r="D63" s="45"/>
      <c r="E63" s="45">
        <v>48</v>
      </c>
      <c r="F63" s="45">
        <v>59</v>
      </c>
      <c r="G63" s="45">
        <v>65</v>
      </c>
      <c r="H63" s="45">
        <v>43</v>
      </c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192">
        <f t="shared" si="3"/>
        <v>447</v>
      </c>
      <c r="O63" s="188">
        <f t="shared" si="4"/>
        <v>49.666666666666664</v>
      </c>
      <c r="P63" s="189">
        <f t="shared" si="5"/>
        <v>1.0307614260019371</v>
      </c>
    </row>
    <row r="64" spans="1:16" customFormat="1" ht="15" customHeight="1">
      <c r="A64" s="190" t="s">
        <v>273</v>
      </c>
      <c r="B64" s="193"/>
      <c r="C64" s="143"/>
      <c r="D64" s="45"/>
      <c r="E64" s="45">
        <v>51</v>
      </c>
      <c r="F64" s="45">
        <v>64</v>
      </c>
      <c r="G64" s="45">
        <v>83</v>
      </c>
      <c r="H64" s="45">
        <v>63</v>
      </c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192">
        <f t="shared" si="3"/>
        <v>547</v>
      </c>
      <c r="O64" s="188">
        <f t="shared" si="4"/>
        <v>60.777777777777779</v>
      </c>
      <c r="P64" s="189">
        <f t="shared" si="5"/>
        <v>1.2613568233178065</v>
      </c>
    </row>
    <row r="65" spans="1:16" customFormat="1" ht="15" customHeight="1">
      <c r="A65" s="190" t="s">
        <v>274</v>
      </c>
      <c r="B65" s="193"/>
      <c r="C65" s="143"/>
      <c r="D65" s="45"/>
      <c r="E65" s="45">
        <v>24</v>
      </c>
      <c r="F65" s="45">
        <v>22</v>
      </c>
      <c r="G65" s="45">
        <v>21</v>
      </c>
      <c r="H65" s="45">
        <v>27</v>
      </c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192">
        <f t="shared" si="3"/>
        <v>237</v>
      </c>
      <c r="O65" s="188">
        <f t="shared" si="4"/>
        <v>26.333333333333332</v>
      </c>
      <c r="P65" s="189">
        <f t="shared" si="5"/>
        <v>0.54651109163861089</v>
      </c>
    </row>
    <row r="66" spans="1:16" customFormat="1" ht="15.75" customHeight="1">
      <c r="A66" s="190" t="s">
        <v>275</v>
      </c>
      <c r="B66" s="193"/>
      <c r="C66" s="143"/>
      <c r="D66" s="45"/>
      <c r="E66" s="45">
        <v>12</v>
      </c>
      <c r="F66" s="45">
        <v>15</v>
      </c>
      <c r="G66" s="45">
        <v>23</v>
      </c>
      <c r="H66" s="45">
        <v>18</v>
      </c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192">
        <f t="shared" si="3"/>
        <v>155</v>
      </c>
      <c r="O66" s="188">
        <f t="shared" si="4"/>
        <v>17.222222222222221</v>
      </c>
      <c r="P66" s="189">
        <f t="shared" si="5"/>
        <v>0.35742286583959781</v>
      </c>
    </row>
    <row r="67" spans="1:16" customFormat="1" ht="15.75" customHeight="1">
      <c r="A67" s="190" t="s">
        <v>276</v>
      </c>
      <c r="B67" s="193"/>
      <c r="C67" s="143"/>
      <c r="D67" s="45"/>
      <c r="E67" s="45">
        <v>12</v>
      </c>
      <c r="F67" s="45">
        <v>16</v>
      </c>
      <c r="G67" s="45">
        <v>20</v>
      </c>
      <c r="H67" s="45">
        <v>17</v>
      </c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192">
        <f t="shared" si="3"/>
        <v>169</v>
      </c>
      <c r="O67" s="188">
        <f t="shared" si="4"/>
        <v>18.777777777777779</v>
      </c>
      <c r="P67" s="189">
        <f t="shared" si="5"/>
        <v>0.38970622146381961</v>
      </c>
    </row>
    <row r="68" spans="1:16" customFormat="1" ht="15" customHeight="1">
      <c r="A68" s="190" t="s">
        <v>277</v>
      </c>
      <c r="B68" s="193"/>
      <c r="C68" s="143"/>
      <c r="D68" s="45"/>
      <c r="E68" s="45">
        <v>66</v>
      </c>
      <c r="F68" s="45">
        <v>57</v>
      </c>
      <c r="G68" s="45">
        <v>76</v>
      </c>
      <c r="H68" s="46">
        <v>72</v>
      </c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192">
        <f t="shared" si="3"/>
        <v>621</v>
      </c>
      <c r="O68" s="188">
        <f t="shared" si="4"/>
        <v>69</v>
      </c>
      <c r="P68" s="189">
        <f t="shared" si="5"/>
        <v>1.4319974173315499</v>
      </c>
    </row>
    <row r="69" spans="1:16" customFormat="1" ht="15">
      <c r="A69" s="190" t="s">
        <v>278</v>
      </c>
      <c r="B69" s="193"/>
      <c r="C69" s="143"/>
      <c r="D69" s="45"/>
      <c r="E69" s="45">
        <v>38</v>
      </c>
      <c r="F69" s="45">
        <v>40</v>
      </c>
      <c r="G69" s="45">
        <v>50</v>
      </c>
      <c r="H69" s="46">
        <v>28</v>
      </c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192">
        <f t="shared" ref="N69:N71" si="6">SUM(B69:M69)</f>
        <v>313</v>
      </c>
      <c r="O69" s="188">
        <f t="shared" si="4"/>
        <v>34.777777777777779</v>
      </c>
      <c r="P69" s="189">
        <f t="shared" si="5"/>
        <v>0.72176359359867182</v>
      </c>
    </row>
    <row r="70" spans="1:16" customFormat="1" ht="15">
      <c r="A70" s="190" t="s">
        <v>279</v>
      </c>
      <c r="B70" s="193"/>
      <c r="C70" s="143"/>
      <c r="D70" s="45"/>
      <c r="E70" s="45">
        <v>50</v>
      </c>
      <c r="F70" s="45">
        <v>53</v>
      </c>
      <c r="G70" s="45">
        <v>59</v>
      </c>
      <c r="H70" s="46">
        <v>58</v>
      </c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192">
        <f t="shared" si="6"/>
        <v>493</v>
      </c>
      <c r="O70" s="188">
        <f t="shared" si="4"/>
        <v>54.777777777777779</v>
      </c>
      <c r="P70" s="189">
        <f t="shared" si="5"/>
        <v>1.1368353087672372</v>
      </c>
    </row>
    <row r="71" spans="1:16" customFormat="1" ht="15.75" thickBot="1">
      <c r="A71" s="194" t="s">
        <v>280</v>
      </c>
      <c r="B71" s="195"/>
      <c r="C71" s="196"/>
      <c r="D71" s="197"/>
      <c r="E71" s="197">
        <v>18</v>
      </c>
      <c r="F71" s="197">
        <v>26</v>
      </c>
      <c r="G71" s="197">
        <v>16</v>
      </c>
      <c r="H71" s="198">
        <v>12</v>
      </c>
      <c r="I71" s="197">
        <v>35</v>
      </c>
      <c r="J71" s="52">
        <v>57</v>
      </c>
      <c r="K71" s="45">
        <v>44</v>
      </c>
      <c r="L71" s="52">
        <v>32</v>
      </c>
      <c r="M71" s="52">
        <v>17</v>
      </c>
      <c r="N71" s="199">
        <f t="shared" si="6"/>
        <v>257</v>
      </c>
      <c r="O71" s="200">
        <f t="shared" si="4"/>
        <v>28.555555555555557</v>
      </c>
      <c r="P71" s="201">
        <f t="shared" si="5"/>
        <v>0.59263017110178484</v>
      </c>
    </row>
    <row r="72" spans="1:16" customFormat="1" ht="15.75" thickBot="1">
      <c r="A72" s="180" t="s">
        <v>5</v>
      </c>
      <c r="B72" s="202"/>
      <c r="C72" s="59"/>
      <c r="D72" s="202"/>
      <c r="E72" s="62">
        <f t="shared" ref="E72:N72" si="7">SUM(E5:E71)</f>
        <v>4624</v>
      </c>
      <c r="F72" s="62">
        <f t="shared" si="7"/>
        <v>4895</v>
      </c>
      <c r="G72" s="62">
        <f t="shared" si="7"/>
        <v>4703</v>
      </c>
      <c r="H72" s="62">
        <f t="shared" si="7"/>
        <v>4685</v>
      </c>
      <c r="I72" s="62">
        <f t="shared" si="7"/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03">
        <f t="shared" si="7"/>
        <v>43366</v>
      </c>
      <c r="O72" s="63">
        <f t="shared" si="4"/>
        <v>4818.4444444444443</v>
      </c>
      <c r="P72" s="204">
        <f>SUM(P5:P71)</f>
        <v>99.999999999999986</v>
      </c>
    </row>
    <row r="73" spans="1:16" customFormat="1" ht="15">
      <c r="A73" s="138"/>
      <c r="B73" s="139"/>
      <c r="C73" s="139"/>
      <c r="D73" s="139"/>
      <c r="E73" s="139"/>
      <c r="F73" s="139"/>
      <c r="G73" s="124"/>
      <c r="H73" s="139"/>
      <c r="I73" s="139"/>
      <c r="J73" s="139"/>
      <c r="K73" s="139"/>
      <c r="L73" s="139"/>
      <c r="M73" s="140"/>
      <c r="N73" s="140"/>
      <c r="O73" s="13"/>
      <c r="P73" s="13"/>
    </row>
    <row r="74" spans="1:16">
      <c r="A74" s="205" t="s">
        <v>281</v>
      </c>
    </row>
    <row r="75" spans="1:16">
      <c r="A75" s="205" t="s">
        <v>471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E72:H7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24" bestFit="1" customWidth="1"/>
    <col min="4" max="4" width="7.140625" style="13" bestFit="1" customWidth="1"/>
    <col min="5" max="5" width="7" style="122" bestFit="1" customWidth="1"/>
    <col min="6" max="6" width="7.5703125" style="13" bestFit="1" customWidth="1"/>
    <col min="7" max="7" width="6.28515625" style="122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20" t="s">
        <v>0</v>
      </c>
      <c r="B1" s="120"/>
      <c r="C1" s="121"/>
      <c r="D1" s="120"/>
      <c r="G1" s="595"/>
      <c r="H1" s="593"/>
      <c r="I1" s="593"/>
      <c r="J1" s="593"/>
      <c r="K1" s="593"/>
      <c r="L1" s="593"/>
      <c r="M1" s="593"/>
      <c r="N1" s="593"/>
      <c r="O1" s="593"/>
      <c r="P1" s="593"/>
    </row>
    <row r="2" spans="1:20" ht="15">
      <c r="A2" s="1" t="s">
        <v>1</v>
      </c>
      <c r="B2" s="1"/>
      <c r="C2" s="93"/>
      <c r="D2" s="1"/>
      <c r="G2" s="595"/>
      <c r="H2" s="593"/>
      <c r="I2" s="593"/>
      <c r="J2" s="593"/>
      <c r="K2" s="593"/>
      <c r="L2" s="593"/>
      <c r="M2" s="593"/>
      <c r="N2" s="593"/>
      <c r="O2" s="593"/>
      <c r="P2" s="593"/>
    </row>
    <row r="3" spans="1:20" ht="15">
      <c r="A3" s="1"/>
      <c r="B3" s="1"/>
      <c r="C3" s="93"/>
      <c r="D3" s="1"/>
      <c r="G3" s="595"/>
      <c r="H3" s="593"/>
      <c r="I3" s="593"/>
      <c r="J3" s="593"/>
      <c r="K3" s="593"/>
      <c r="L3" s="593"/>
      <c r="M3" s="593"/>
      <c r="N3" s="593"/>
      <c r="O3" s="593"/>
      <c r="P3" s="593"/>
    </row>
    <row r="4" spans="1:20" ht="15">
      <c r="A4" s="1" t="s">
        <v>282</v>
      </c>
      <c r="B4" s="1"/>
      <c r="C4" s="93"/>
      <c r="D4" s="1"/>
      <c r="G4" s="595"/>
      <c r="H4" s="593"/>
      <c r="I4" s="593"/>
      <c r="J4" s="593"/>
      <c r="K4" s="593"/>
      <c r="L4" s="593"/>
      <c r="M4" s="593"/>
      <c r="N4" s="593"/>
      <c r="O4" s="593"/>
      <c r="P4" s="606">
        <f>UNIDADES!E72</f>
        <v>4624</v>
      </c>
    </row>
    <row r="5" spans="1:20" ht="15" thickBot="1">
      <c r="E5" s="13"/>
      <c r="F5" s="122"/>
      <c r="G5" s="593"/>
      <c r="H5" s="595"/>
      <c r="I5" s="593"/>
      <c r="J5" s="593"/>
      <c r="K5" s="593"/>
      <c r="L5" s="593"/>
      <c r="M5" s="593"/>
      <c r="N5" s="593"/>
      <c r="O5" s="593"/>
      <c r="P5" s="593"/>
    </row>
    <row r="6" spans="1:20" ht="48.75" thickBot="1">
      <c r="A6" s="809" t="s">
        <v>206</v>
      </c>
      <c r="B6" s="810">
        <v>45261</v>
      </c>
      <c r="C6" s="811">
        <v>45231</v>
      </c>
      <c r="D6" s="812">
        <v>45200</v>
      </c>
      <c r="E6" s="812">
        <v>45170</v>
      </c>
      <c r="F6" s="812">
        <v>45139</v>
      </c>
      <c r="G6" s="813">
        <v>45108</v>
      </c>
      <c r="H6" s="811">
        <v>45078</v>
      </c>
      <c r="I6" s="813">
        <v>45047</v>
      </c>
      <c r="J6" s="810">
        <v>45017</v>
      </c>
      <c r="K6" s="811">
        <v>44986</v>
      </c>
      <c r="L6" s="812">
        <v>44958</v>
      </c>
      <c r="M6" s="811">
        <v>44927</v>
      </c>
      <c r="N6" s="812" t="s">
        <v>5</v>
      </c>
      <c r="O6" s="814" t="s">
        <v>6</v>
      </c>
      <c r="P6" s="815" t="s">
        <v>461</v>
      </c>
    </row>
    <row r="7" spans="1:20" ht="14.25" customHeight="1" thickBot="1">
      <c r="A7" s="652" t="s">
        <v>232</v>
      </c>
      <c r="B7" s="807"/>
      <c r="C7" s="808"/>
      <c r="D7" s="655"/>
      <c r="E7" s="655">
        <v>607</v>
      </c>
      <c r="F7" s="655">
        <v>632</v>
      </c>
      <c r="G7" s="655">
        <v>485</v>
      </c>
      <c r="H7" s="655">
        <v>784</v>
      </c>
      <c r="I7" s="655">
        <v>878</v>
      </c>
      <c r="J7" s="655">
        <v>1034</v>
      </c>
      <c r="K7" s="655">
        <v>886</v>
      </c>
      <c r="L7" s="655">
        <v>527</v>
      </c>
      <c r="M7" s="655">
        <v>564</v>
      </c>
      <c r="N7" s="208">
        <f t="shared" ref="N7:N16" si="0">SUM(B7:M7)</f>
        <v>6397</v>
      </c>
      <c r="O7" s="209">
        <f t="shared" ref="O7:O17" si="1">AVERAGE(B7:M7)</f>
        <v>710.77777777777783</v>
      </c>
      <c r="P7" s="816">
        <f t="shared" ref="P7:P17" si="2">(F7*100)/$P$4</f>
        <v>13.667820069204152</v>
      </c>
      <c r="S7" s="122"/>
      <c r="T7" s="122"/>
    </row>
    <row r="8" spans="1:20" ht="15" customHeight="1" thickBot="1">
      <c r="A8" s="653" t="s">
        <v>231</v>
      </c>
      <c r="B8" s="191"/>
      <c r="C8" s="143"/>
      <c r="D8" s="35"/>
      <c r="E8" s="35">
        <v>622</v>
      </c>
      <c r="F8" s="35">
        <v>700</v>
      </c>
      <c r="G8" s="45">
        <v>734</v>
      </c>
      <c r="H8" s="45">
        <v>737</v>
      </c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10">
        <f t="shared" si="0"/>
        <v>5723</v>
      </c>
      <c r="O8" s="188">
        <f t="shared" si="1"/>
        <v>635.88888888888891</v>
      </c>
      <c r="P8" s="816">
        <f t="shared" si="2"/>
        <v>15.13840830449827</v>
      </c>
      <c r="S8" s="122"/>
      <c r="T8" s="122"/>
    </row>
    <row r="9" spans="1:20" ht="15.75" thickBot="1">
      <c r="A9" s="653" t="s">
        <v>230</v>
      </c>
      <c r="B9" s="193"/>
      <c r="C9" s="143"/>
      <c r="D9" s="45"/>
      <c r="E9" s="45">
        <v>365</v>
      </c>
      <c r="F9" s="45">
        <v>374</v>
      </c>
      <c r="G9" s="45">
        <v>342</v>
      </c>
      <c r="H9" s="45">
        <v>343</v>
      </c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10">
        <f t="shared" si="0"/>
        <v>3217</v>
      </c>
      <c r="O9" s="188">
        <f t="shared" si="1"/>
        <v>357.44444444444446</v>
      </c>
      <c r="P9" s="816">
        <f t="shared" si="2"/>
        <v>8.0882352941176467</v>
      </c>
      <c r="S9" s="122"/>
      <c r="T9" s="122"/>
    </row>
    <row r="10" spans="1:20" ht="15.75" thickBot="1">
      <c r="A10" s="653" t="s">
        <v>217</v>
      </c>
      <c r="B10" s="193"/>
      <c r="C10" s="143"/>
      <c r="D10" s="45"/>
      <c r="E10" s="45">
        <v>288</v>
      </c>
      <c r="F10" s="45">
        <v>324</v>
      </c>
      <c r="G10" s="45">
        <v>244</v>
      </c>
      <c r="H10" s="46">
        <v>272</v>
      </c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10">
        <f t="shared" si="0"/>
        <v>2594</v>
      </c>
      <c r="O10" s="188">
        <f t="shared" si="1"/>
        <v>288.22222222222223</v>
      </c>
      <c r="P10" s="816">
        <f t="shared" si="2"/>
        <v>7.0069204152249132</v>
      </c>
      <c r="S10" s="122"/>
      <c r="T10" s="122"/>
    </row>
    <row r="11" spans="1:20" ht="15.75" thickBot="1">
      <c r="A11" s="653" t="s">
        <v>228</v>
      </c>
      <c r="B11" s="193"/>
      <c r="C11" s="143"/>
      <c r="D11" s="45"/>
      <c r="E11" s="45">
        <v>220</v>
      </c>
      <c r="F11" s="45">
        <v>263</v>
      </c>
      <c r="G11" s="45">
        <v>298</v>
      </c>
      <c r="H11" s="45">
        <v>242</v>
      </c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10">
        <f t="shared" si="0"/>
        <v>2449</v>
      </c>
      <c r="O11" s="188">
        <f t="shared" si="1"/>
        <v>272.11111111111109</v>
      </c>
      <c r="P11" s="816">
        <f t="shared" si="2"/>
        <v>5.6877162629757789</v>
      </c>
      <c r="S11" s="122"/>
      <c r="T11" s="122"/>
    </row>
    <row r="12" spans="1:20" ht="15" customHeight="1" thickBot="1">
      <c r="A12" s="653" t="s">
        <v>227</v>
      </c>
      <c r="B12" s="193"/>
      <c r="C12" s="143"/>
      <c r="D12" s="45"/>
      <c r="E12" s="45">
        <v>200</v>
      </c>
      <c r="F12" s="45">
        <v>222</v>
      </c>
      <c r="G12" s="45">
        <v>174</v>
      </c>
      <c r="H12" s="45">
        <v>272</v>
      </c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10">
        <f t="shared" si="0"/>
        <v>2235</v>
      </c>
      <c r="O12" s="188">
        <f t="shared" si="1"/>
        <v>248.33333333333334</v>
      </c>
      <c r="P12" s="816">
        <f t="shared" si="2"/>
        <v>4.8010380622837374</v>
      </c>
      <c r="S12" s="122"/>
      <c r="T12" s="122"/>
    </row>
    <row r="13" spans="1:20" ht="15.75" thickBot="1">
      <c r="A13" s="653" t="s">
        <v>223</v>
      </c>
      <c r="B13" s="193"/>
      <c r="C13" s="143"/>
      <c r="D13" s="45"/>
      <c r="E13" s="45">
        <v>221</v>
      </c>
      <c r="F13" s="45">
        <v>261</v>
      </c>
      <c r="G13" s="45">
        <v>207</v>
      </c>
      <c r="H13" s="45">
        <v>210</v>
      </c>
      <c r="I13" s="45">
        <v>285</v>
      </c>
      <c r="J13" s="45">
        <v>238</v>
      </c>
      <c r="K13" s="45">
        <v>333</v>
      </c>
      <c r="L13" s="45">
        <v>204</v>
      </c>
      <c r="M13" s="45">
        <v>140</v>
      </c>
      <c r="N13" s="210">
        <f t="shared" si="0"/>
        <v>2099</v>
      </c>
      <c r="O13" s="188">
        <f t="shared" si="1"/>
        <v>233.22222222222223</v>
      </c>
      <c r="P13" s="816">
        <f t="shared" si="2"/>
        <v>5.6444636678200695</v>
      </c>
      <c r="S13" s="122"/>
      <c r="T13" s="122"/>
    </row>
    <row r="14" spans="1:20" ht="15.75" thickBot="1">
      <c r="A14" s="653" t="s">
        <v>236</v>
      </c>
      <c r="B14" s="193"/>
      <c r="C14" s="143"/>
      <c r="D14" s="45"/>
      <c r="E14" s="45">
        <v>187</v>
      </c>
      <c r="F14" s="45">
        <v>215</v>
      </c>
      <c r="G14" s="45">
        <v>164</v>
      </c>
      <c r="H14" s="45">
        <v>161</v>
      </c>
      <c r="I14" s="45">
        <v>206</v>
      </c>
      <c r="J14" s="45">
        <v>183</v>
      </c>
      <c r="K14" s="45">
        <v>326</v>
      </c>
      <c r="L14" s="45">
        <v>377</v>
      </c>
      <c r="M14" s="45">
        <v>131</v>
      </c>
      <c r="N14" s="210">
        <f t="shared" si="0"/>
        <v>1950</v>
      </c>
      <c r="O14" s="188">
        <f t="shared" si="1"/>
        <v>216.66666666666666</v>
      </c>
      <c r="P14" s="816">
        <f t="shared" si="2"/>
        <v>4.6496539792387539</v>
      </c>
      <c r="S14" s="122"/>
      <c r="T14" s="122"/>
    </row>
    <row r="15" spans="1:20" ht="15.75" thickBot="1">
      <c r="A15" s="653" t="s">
        <v>144</v>
      </c>
      <c r="B15" s="193"/>
      <c r="C15" s="143"/>
      <c r="D15" s="45"/>
      <c r="E15" s="45">
        <v>153</v>
      </c>
      <c r="F15" s="45">
        <v>120</v>
      </c>
      <c r="G15" s="45">
        <v>118</v>
      </c>
      <c r="H15" s="46">
        <v>82</v>
      </c>
      <c r="I15" s="45">
        <v>107</v>
      </c>
      <c r="J15" s="45">
        <v>76</v>
      </c>
      <c r="K15" s="45">
        <v>89</v>
      </c>
      <c r="L15" s="45">
        <v>72</v>
      </c>
      <c r="M15" s="45">
        <v>84</v>
      </c>
      <c r="N15" s="210">
        <f t="shared" si="0"/>
        <v>901</v>
      </c>
      <c r="O15" s="188">
        <f t="shared" si="1"/>
        <v>100.11111111111111</v>
      </c>
      <c r="P15" s="816">
        <f t="shared" si="2"/>
        <v>2.5951557093425603</v>
      </c>
      <c r="S15" s="122"/>
      <c r="T15" s="122"/>
    </row>
    <row r="16" spans="1:20" ht="15.75" thickBot="1">
      <c r="A16" s="653" t="s">
        <v>264</v>
      </c>
      <c r="B16" s="193"/>
      <c r="C16" s="143"/>
      <c r="D16" s="45"/>
      <c r="E16" s="45">
        <v>159</v>
      </c>
      <c r="F16" s="45">
        <v>76</v>
      </c>
      <c r="G16" s="45">
        <v>80</v>
      </c>
      <c r="H16" s="45">
        <v>82</v>
      </c>
      <c r="I16" s="45">
        <v>125</v>
      </c>
      <c r="J16" s="45">
        <v>91</v>
      </c>
      <c r="K16" s="45">
        <v>140</v>
      </c>
      <c r="L16" s="45">
        <v>71</v>
      </c>
      <c r="M16" s="45">
        <v>70</v>
      </c>
      <c r="N16" s="211">
        <f t="shared" si="0"/>
        <v>894</v>
      </c>
      <c r="O16" s="200">
        <f t="shared" si="1"/>
        <v>99.333333333333329</v>
      </c>
      <c r="P16" s="816">
        <f t="shared" si="2"/>
        <v>1.6435986159169551</v>
      </c>
      <c r="S16" s="122"/>
      <c r="T16" s="122"/>
    </row>
    <row r="17" spans="1:41" ht="15.75" customHeight="1" thickBot="1">
      <c r="A17" s="609" t="s">
        <v>5</v>
      </c>
      <c r="B17" s="817"/>
      <c r="C17" s="818"/>
      <c r="D17" s="818"/>
      <c r="E17" s="818">
        <f t="shared" ref="E17:N17" si="3">SUM(E7:E16)</f>
        <v>3022</v>
      </c>
      <c r="F17" s="818">
        <f t="shared" si="3"/>
        <v>3187</v>
      </c>
      <c r="G17" s="818">
        <f t="shared" si="3"/>
        <v>2846</v>
      </c>
      <c r="H17" s="818">
        <f t="shared" si="3"/>
        <v>3185</v>
      </c>
      <c r="I17" s="818">
        <f t="shared" si="3"/>
        <v>3558</v>
      </c>
      <c r="J17" s="818">
        <f t="shared" si="3"/>
        <v>3226</v>
      </c>
      <c r="K17" s="818">
        <f t="shared" si="3"/>
        <v>3643</v>
      </c>
      <c r="L17" s="818">
        <f t="shared" si="3"/>
        <v>3013</v>
      </c>
      <c r="M17" s="819">
        <f t="shared" si="3"/>
        <v>2779</v>
      </c>
      <c r="N17" s="820">
        <f t="shared" si="3"/>
        <v>28459</v>
      </c>
      <c r="O17" s="821">
        <f t="shared" si="1"/>
        <v>3162.1111111111113</v>
      </c>
      <c r="P17" s="822">
        <f t="shared" si="2"/>
        <v>68.923010380622841</v>
      </c>
      <c r="S17" s="122"/>
      <c r="T17" s="122"/>
    </row>
    <row r="18" spans="1:41" s="606" customFormat="1" ht="23.25" customHeight="1">
      <c r="A18" s="606" t="s">
        <v>207</v>
      </c>
      <c r="C18" s="607"/>
      <c r="O18" s="606" t="s">
        <v>208</v>
      </c>
      <c r="P18" s="608">
        <f>100-P17</f>
        <v>31.076989619377159</v>
      </c>
    </row>
    <row r="19" spans="1:41" ht="54.75" customHeight="1">
      <c r="A19" s="612"/>
      <c r="B19" s="612"/>
      <c r="C19" s="630"/>
      <c r="D19" s="606"/>
      <c r="E19" s="631"/>
      <c r="F19" s="606"/>
      <c r="G19" s="606"/>
      <c r="H19" s="606"/>
      <c r="I19" s="606"/>
      <c r="J19" s="606"/>
      <c r="K19" s="606"/>
      <c r="L19" s="606"/>
      <c r="M19" s="606"/>
      <c r="N19" s="962"/>
      <c r="O19" s="962"/>
      <c r="P19" s="962"/>
      <c r="Q19" s="606"/>
      <c r="R19" s="606"/>
      <c r="S19" s="606"/>
      <c r="T19" s="606"/>
      <c r="U19" s="606"/>
      <c r="V19" s="606"/>
      <c r="W19" s="631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</row>
    <row r="20" spans="1:41">
      <c r="A20" s="617"/>
      <c r="B20" s="617"/>
      <c r="C20" s="632"/>
      <c r="D20" s="606"/>
      <c r="E20" s="631"/>
      <c r="F20" s="606"/>
      <c r="G20" s="606"/>
      <c r="H20" s="606"/>
      <c r="I20" s="606"/>
      <c r="J20" s="606"/>
      <c r="K20" s="606"/>
      <c r="L20" s="606"/>
      <c r="M20" s="606"/>
      <c r="N20" s="606"/>
      <c r="O20" s="631"/>
      <c r="P20" s="606"/>
      <c r="Q20" s="606"/>
      <c r="R20" s="606"/>
      <c r="S20" s="606"/>
      <c r="T20" s="606"/>
      <c r="U20" s="606"/>
      <c r="V20" s="606"/>
      <c r="W20" s="631"/>
      <c r="X20" s="606"/>
      <c r="Y20" s="606"/>
      <c r="Z20" s="606"/>
      <c r="AA20" s="606"/>
      <c r="AB20" s="606"/>
      <c r="AC20" s="614"/>
      <c r="AD20" s="615"/>
      <c r="AE20" s="615"/>
      <c r="AF20" s="615"/>
      <c r="AG20" s="615"/>
      <c r="AH20" s="139"/>
      <c r="AI20" s="139"/>
      <c r="AJ20" s="124"/>
      <c r="AK20" s="139"/>
      <c r="AL20" s="139"/>
      <c r="AM20" s="139"/>
      <c r="AN20" s="139"/>
      <c r="AO20" s="140"/>
    </row>
    <row r="21" spans="1:41" ht="92.25" customHeight="1">
      <c r="A21" s="612"/>
      <c r="B21" s="612"/>
      <c r="C21" s="630"/>
      <c r="D21" s="606"/>
      <c r="E21" s="631"/>
      <c r="F21" s="606"/>
      <c r="G21" s="606"/>
      <c r="H21" s="606"/>
      <c r="I21" s="606"/>
      <c r="J21" s="606"/>
      <c r="K21" s="606"/>
      <c r="L21" s="633"/>
      <c r="M21" s="606"/>
      <c r="N21" s="962"/>
      <c r="O21" s="962"/>
      <c r="P21" s="962"/>
      <c r="Q21" s="606"/>
      <c r="R21" s="606"/>
      <c r="S21" s="606"/>
      <c r="T21" s="606"/>
      <c r="U21" s="606"/>
      <c r="V21" s="606"/>
      <c r="W21" s="631"/>
      <c r="X21" s="606"/>
      <c r="Y21" s="606"/>
      <c r="Z21" s="606"/>
      <c r="AA21" s="606"/>
      <c r="AB21" s="606"/>
      <c r="AC21" s="614"/>
      <c r="AD21" s="615"/>
      <c r="AE21" s="615"/>
      <c r="AF21" s="615"/>
      <c r="AG21" s="615"/>
      <c r="AH21" s="139"/>
      <c r="AI21" s="139"/>
      <c r="AJ21" s="124"/>
      <c r="AK21" s="139"/>
      <c r="AL21" s="139"/>
      <c r="AM21" s="139"/>
      <c r="AN21" s="139"/>
      <c r="AO21" s="140"/>
    </row>
    <row r="22" spans="1:41">
      <c r="A22" s="612"/>
      <c r="B22" s="612"/>
      <c r="C22" s="630"/>
      <c r="D22" s="606"/>
      <c r="E22" s="631"/>
      <c r="F22" s="606"/>
      <c r="G22" s="606"/>
      <c r="H22" s="606"/>
      <c r="I22" s="606"/>
      <c r="J22" s="606"/>
      <c r="K22" s="606"/>
      <c r="L22" s="606"/>
      <c r="M22" s="606"/>
      <c r="N22" s="606"/>
      <c r="O22" s="631"/>
      <c r="P22" s="606"/>
      <c r="Q22" s="606"/>
      <c r="R22" s="606"/>
      <c r="S22" s="606"/>
      <c r="T22" s="606"/>
      <c r="U22" s="606"/>
      <c r="V22" s="606"/>
      <c r="W22" s="634"/>
      <c r="X22" s="606"/>
      <c r="Y22" s="606"/>
      <c r="Z22" s="606"/>
      <c r="AA22" s="606"/>
      <c r="AB22" s="606"/>
      <c r="AC22" s="614"/>
      <c r="AD22" s="615"/>
      <c r="AE22" s="615"/>
      <c r="AF22" s="615"/>
      <c r="AG22" s="615"/>
      <c r="AH22" s="139"/>
      <c r="AI22" s="139"/>
      <c r="AJ22" s="124"/>
      <c r="AK22" s="139"/>
      <c r="AL22" s="139"/>
      <c r="AM22" s="139"/>
      <c r="AN22" s="139"/>
      <c r="AO22" s="140"/>
    </row>
    <row r="23" spans="1:41" ht="66.75" customHeight="1">
      <c r="A23" s="612"/>
      <c r="B23" s="612"/>
      <c r="C23" s="630"/>
      <c r="D23" s="606"/>
      <c r="E23" s="631"/>
      <c r="F23" s="606"/>
      <c r="G23" s="606"/>
      <c r="H23" s="606"/>
      <c r="I23" s="606"/>
      <c r="J23" s="606"/>
      <c r="K23" s="606"/>
      <c r="L23" s="606"/>
      <c r="M23" s="606"/>
      <c r="N23" s="962"/>
      <c r="O23" s="962"/>
      <c r="P23" s="962"/>
      <c r="Q23" s="606"/>
      <c r="R23" s="606"/>
      <c r="S23" s="606"/>
      <c r="T23" s="606"/>
      <c r="U23" s="606"/>
      <c r="V23" s="606"/>
      <c r="W23" s="631"/>
      <c r="X23" s="606"/>
      <c r="Y23" s="606"/>
      <c r="Z23" s="606"/>
      <c r="AA23" s="606"/>
      <c r="AB23" s="606"/>
      <c r="AC23" s="614"/>
      <c r="AD23" s="615"/>
      <c r="AE23" s="615"/>
      <c r="AF23" s="615"/>
      <c r="AG23" s="615"/>
      <c r="AH23" s="139"/>
      <c r="AI23" s="139"/>
      <c r="AJ23" s="124"/>
      <c r="AK23" s="139"/>
      <c r="AL23" s="139"/>
      <c r="AM23" s="139"/>
      <c r="AN23" s="139"/>
      <c r="AO23" s="140"/>
    </row>
    <row r="24" spans="1:41">
      <c r="A24" s="617"/>
      <c r="B24" s="617"/>
      <c r="C24" s="632"/>
      <c r="D24" s="606"/>
      <c r="E24" s="631"/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31"/>
      <c r="X24" s="606"/>
      <c r="Y24" s="606"/>
      <c r="Z24" s="606"/>
      <c r="AA24" s="606"/>
      <c r="AB24" s="606"/>
      <c r="AC24" s="614"/>
      <c r="AD24" s="615"/>
      <c r="AE24" s="615"/>
      <c r="AF24" s="615"/>
      <c r="AG24" s="615"/>
      <c r="AH24" s="139"/>
      <c r="AI24" s="139"/>
      <c r="AJ24" s="124"/>
      <c r="AK24" s="139"/>
      <c r="AL24" s="139"/>
      <c r="AM24" s="139"/>
      <c r="AN24" s="139"/>
      <c r="AO24" s="140"/>
    </row>
    <row r="25" spans="1:41">
      <c r="A25" s="612"/>
      <c r="B25" s="612"/>
      <c r="C25" s="630"/>
      <c r="D25" s="606"/>
      <c r="E25" s="631"/>
      <c r="F25" s="606"/>
      <c r="G25" s="606"/>
      <c r="H25" s="606"/>
      <c r="I25" s="606"/>
      <c r="J25" s="606"/>
      <c r="K25" s="606"/>
      <c r="L25" s="606"/>
      <c r="M25" s="606"/>
      <c r="N25" s="606"/>
      <c r="O25" s="606"/>
      <c r="P25" s="606"/>
      <c r="Q25" s="606"/>
      <c r="R25" s="606"/>
      <c r="S25" s="606"/>
      <c r="T25" s="606"/>
      <c r="U25" s="606"/>
      <c r="V25" s="606"/>
      <c r="W25" s="631"/>
      <c r="X25" s="606"/>
      <c r="Y25" s="606"/>
      <c r="Z25" s="606"/>
      <c r="AA25" s="606"/>
      <c r="AB25" s="606"/>
      <c r="AC25" s="614"/>
      <c r="AD25" s="615"/>
      <c r="AE25" s="615"/>
      <c r="AF25" s="615"/>
      <c r="AG25" s="615"/>
      <c r="AH25" s="139"/>
      <c r="AI25" s="139"/>
      <c r="AJ25" s="124"/>
      <c r="AK25" s="139"/>
      <c r="AL25" s="139"/>
      <c r="AM25" s="139"/>
      <c r="AN25" s="139"/>
      <c r="AO25" s="140"/>
    </row>
    <row r="26" spans="1:41">
      <c r="A26" s="606"/>
      <c r="B26" s="606"/>
      <c r="C26" s="607"/>
      <c r="D26" s="606"/>
      <c r="E26" s="631"/>
      <c r="F26" s="606"/>
      <c r="G26" s="631"/>
      <c r="H26" s="606"/>
      <c r="I26" s="606"/>
      <c r="J26" s="606"/>
      <c r="K26" s="606"/>
      <c r="L26" s="606"/>
      <c r="M26" s="606"/>
      <c r="N26" s="606"/>
      <c r="O26" s="606"/>
      <c r="P26" s="606"/>
      <c r="Q26" s="606"/>
      <c r="R26" s="606"/>
      <c r="S26" s="606"/>
      <c r="T26" s="606"/>
      <c r="U26" s="606"/>
      <c r="V26" s="606"/>
      <c r="W26" s="606"/>
      <c r="X26" s="606"/>
      <c r="Y26" s="606"/>
      <c r="Z26" s="606"/>
      <c r="AA26" s="606"/>
      <c r="AB26" s="606"/>
      <c r="AC26" s="614"/>
      <c r="AD26" s="615"/>
      <c r="AE26" s="615"/>
      <c r="AF26" s="615"/>
      <c r="AG26" s="615"/>
      <c r="AH26" s="139"/>
      <c r="AI26" s="139"/>
      <c r="AJ26" s="124"/>
      <c r="AK26" s="139"/>
      <c r="AL26" s="139"/>
      <c r="AM26" s="139"/>
      <c r="AN26" s="139"/>
      <c r="AO26" s="140"/>
    </row>
    <row r="27" spans="1:41">
      <c r="A27" s="606"/>
      <c r="B27" s="606"/>
      <c r="C27" s="607"/>
      <c r="D27" s="606"/>
      <c r="E27" s="631"/>
      <c r="F27" s="606"/>
      <c r="G27" s="631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14"/>
      <c r="S27" s="615"/>
      <c r="T27" s="616"/>
      <c r="U27" s="616"/>
      <c r="V27" s="616"/>
      <c r="W27" s="635"/>
      <c r="X27" s="606"/>
      <c r="Y27" s="606"/>
      <c r="Z27" s="606"/>
      <c r="AA27" s="606"/>
      <c r="AB27" s="606"/>
      <c r="AC27" s="614"/>
      <c r="AD27" s="615"/>
      <c r="AE27" s="615"/>
      <c r="AF27" s="615"/>
      <c r="AG27" s="615"/>
      <c r="AH27" s="139"/>
      <c r="AI27" s="139"/>
      <c r="AJ27" s="124"/>
      <c r="AK27" s="139"/>
      <c r="AL27" s="139"/>
      <c r="AM27" s="139"/>
      <c r="AN27" s="139"/>
      <c r="AO27" s="140"/>
    </row>
    <row r="28" spans="1:41">
      <c r="A28" s="606"/>
      <c r="B28" s="606"/>
      <c r="C28" s="607"/>
      <c r="D28" s="606"/>
      <c r="E28" s="631"/>
      <c r="F28" s="606"/>
      <c r="G28" s="631"/>
      <c r="H28" s="606"/>
      <c r="I28" s="606"/>
      <c r="J28" s="606"/>
      <c r="K28" s="606"/>
      <c r="L28" s="606"/>
      <c r="M28" s="606"/>
      <c r="N28" s="606"/>
      <c r="O28" s="606"/>
      <c r="P28" s="606"/>
      <c r="Q28" s="606"/>
      <c r="R28" s="614"/>
      <c r="S28" s="615"/>
      <c r="T28" s="616"/>
      <c r="U28" s="616"/>
      <c r="V28" s="616"/>
      <c r="W28" s="635"/>
      <c r="X28" s="606"/>
      <c r="Y28" s="606"/>
      <c r="Z28" s="606"/>
      <c r="AA28" s="606"/>
      <c r="AB28" s="606"/>
      <c r="AC28" s="614"/>
      <c r="AD28" s="615"/>
      <c r="AE28" s="615"/>
      <c r="AF28" s="615"/>
      <c r="AG28" s="615"/>
      <c r="AH28" s="139"/>
      <c r="AI28" s="139"/>
      <c r="AJ28" s="124"/>
      <c r="AK28" s="139"/>
      <c r="AL28" s="139"/>
      <c r="AM28" s="139"/>
      <c r="AN28" s="139"/>
      <c r="AO28" s="140"/>
    </row>
    <row r="29" spans="1:41">
      <c r="A29" s="606"/>
      <c r="B29" s="606"/>
      <c r="C29" s="607"/>
      <c r="D29" s="606"/>
      <c r="E29" s="631"/>
      <c r="F29" s="606"/>
      <c r="G29" s="631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614"/>
      <c r="S29" s="615"/>
      <c r="T29" s="616"/>
      <c r="U29" s="616"/>
      <c r="V29" s="616"/>
      <c r="W29" s="635"/>
      <c r="X29" s="606"/>
      <c r="Y29" s="606"/>
      <c r="Z29" s="606"/>
      <c r="AA29" s="606"/>
      <c r="AB29" s="606"/>
      <c r="AC29" s="614"/>
      <c r="AD29" s="615"/>
      <c r="AE29" s="615"/>
      <c r="AF29" s="615"/>
      <c r="AG29" s="615"/>
      <c r="AH29" s="139"/>
      <c r="AI29" s="139"/>
      <c r="AJ29" s="124"/>
      <c r="AK29" s="139"/>
      <c r="AL29" s="139"/>
      <c r="AM29" s="139"/>
      <c r="AN29" s="139"/>
      <c r="AO29" s="140"/>
    </row>
    <row r="30" spans="1:41">
      <c r="A30" s="606"/>
      <c r="B30" s="606"/>
      <c r="C30" s="607"/>
      <c r="D30" s="606"/>
      <c r="E30" s="631"/>
      <c r="F30" s="606"/>
      <c r="G30" s="631"/>
      <c r="H30" s="606"/>
      <c r="I30" s="606"/>
      <c r="J30" s="606"/>
      <c r="K30" s="606"/>
      <c r="L30" s="606"/>
      <c r="M30" s="606"/>
      <c r="N30" s="606"/>
      <c r="O30" s="606"/>
      <c r="P30" s="606"/>
      <c r="Q30" s="606"/>
      <c r="R30" s="614"/>
      <c r="S30" s="615"/>
      <c r="T30" s="616"/>
      <c r="U30" s="616"/>
      <c r="V30" s="616"/>
      <c r="W30" s="635"/>
      <c r="X30" s="606"/>
      <c r="Y30" s="606"/>
      <c r="Z30" s="606"/>
      <c r="AA30" s="606"/>
      <c r="AB30" s="606"/>
      <c r="AC30" s="606"/>
      <c r="AD30" s="606"/>
      <c r="AE30" s="606"/>
      <c r="AF30" s="606"/>
      <c r="AG30" s="606"/>
      <c r="AO30" s="122"/>
    </row>
    <row r="31" spans="1:41">
      <c r="A31" s="606"/>
      <c r="B31" s="606"/>
      <c r="C31" s="607"/>
      <c r="D31" s="606"/>
      <c r="E31" s="631"/>
      <c r="F31" s="606"/>
      <c r="G31" s="631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14"/>
      <c r="S31" s="615"/>
      <c r="T31" s="616"/>
      <c r="U31" s="616"/>
      <c r="V31" s="616"/>
      <c r="W31" s="635"/>
      <c r="X31" s="606"/>
      <c r="Y31" s="606"/>
      <c r="Z31" s="606"/>
      <c r="AA31" s="606"/>
      <c r="AB31" s="606"/>
      <c r="AC31" s="606"/>
      <c r="AD31" s="606"/>
      <c r="AE31" s="606"/>
      <c r="AF31" s="606"/>
      <c r="AG31" s="606"/>
    </row>
    <row r="32" spans="1:41">
      <c r="A32" s="606"/>
      <c r="B32" s="606"/>
      <c r="C32" s="607"/>
      <c r="D32" s="606"/>
      <c r="E32" s="631"/>
      <c r="F32" s="606"/>
      <c r="G32" s="631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14"/>
      <c r="S32" s="615"/>
      <c r="T32" s="616"/>
      <c r="U32" s="616"/>
      <c r="V32" s="616"/>
      <c r="W32" s="635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</row>
    <row r="33" spans="1:33">
      <c r="A33" s="606"/>
      <c r="B33" s="606"/>
      <c r="C33" s="607"/>
      <c r="D33" s="606"/>
      <c r="E33" s="631"/>
      <c r="F33" s="606"/>
      <c r="G33" s="631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14"/>
      <c r="S33" s="615"/>
      <c r="T33" s="616"/>
      <c r="U33" s="616"/>
      <c r="V33" s="616"/>
      <c r="W33" s="635"/>
      <c r="X33" s="606"/>
      <c r="Y33" s="606"/>
      <c r="Z33" s="606"/>
      <c r="AA33" s="606"/>
      <c r="AB33" s="606"/>
      <c r="AC33" s="606"/>
      <c r="AD33" s="606"/>
      <c r="AE33" s="606"/>
      <c r="AF33" s="606"/>
      <c r="AG33" s="606"/>
    </row>
    <row r="34" spans="1:33">
      <c r="A34" s="606"/>
      <c r="B34" s="606"/>
      <c r="C34" s="607"/>
      <c r="D34" s="606"/>
      <c r="E34" s="631"/>
      <c r="F34" s="606"/>
      <c r="G34" s="631"/>
      <c r="H34" s="606"/>
      <c r="I34" s="606"/>
      <c r="J34" s="606"/>
      <c r="K34" s="606"/>
      <c r="L34" s="606"/>
      <c r="M34" s="606"/>
      <c r="N34" s="606"/>
      <c r="O34" s="606"/>
      <c r="P34" s="606"/>
      <c r="Q34" s="606"/>
      <c r="R34" s="614"/>
      <c r="S34" s="615"/>
      <c r="T34" s="616"/>
      <c r="U34" s="616"/>
      <c r="V34" s="616"/>
      <c r="W34" s="635"/>
      <c r="X34" s="606"/>
      <c r="Y34" s="606"/>
      <c r="Z34" s="606"/>
      <c r="AA34" s="606"/>
      <c r="AB34" s="606"/>
      <c r="AC34" s="606"/>
      <c r="AD34" s="606"/>
      <c r="AE34" s="606"/>
      <c r="AF34" s="606"/>
      <c r="AG34" s="606"/>
    </row>
    <row r="35" spans="1:33">
      <c r="A35" s="606"/>
      <c r="B35" s="606"/>
      <c r="C35" s="607"/>
      <c r="D35" s="606"/>
      <c r="E35" s="631"/>
      <c r="F35" s="606"/>
      <c r="G35" s="631"/>
      <c r="H35" s="606"/>
      <c r="I35" s="606"/>
      <c r="J35" s="606"/>
      <c r="K35" s="606"/>
      <c r="L35" s="606"/>
      <c r="M35" s="606"/>
      <c r="N35" s="606"/>
      <c r="O35" s="606"/>
      <c r="P35" s="606"/>
      <c r="Q35" s="606"/>
      <c r="R35" s="614"/>
      <c r="S35" s="615"/>
      <c r="T35" s="616"/>
      <c r="U35" s="616"/>
      <c r="V35" s="616"/>
      <c r="W35" s="635"/>
      <c r="X35" s="606"/>
      <c r="Y35" s="606"/>
      <c r="Z35" s="606"/>
      <c r="AA35" s="606"/>
      <c r="AB35" s="606"/>
      <c r="AC35" s="606"/>
      <c r="AD35" s="606"/>
      <c r="AE35" s="606"/>
      <c r="AF35" s="606"/>
      <c r="AG35" s="606"/>
    </row>
    <row r="36" spans="1:33">
      <c r="A36" s="606"/>
      <c r="B36" s="606"/>
      <c r="C36" s="607"/>
      <c r="D36" s="606"/>
      <c r="E36" s="631"/>
      <c r="F36" s="606"/>
      <c r="G36" s="631"/>
      <c r="H36" s="606"/>
      <c r="I36" s="606"/>
      <c r="J36" s="606"/>
      <c r="K36" s="606"/>
      <c r="L36" s="606"/>
      <c r="M36" s="606"/>
      <c r="N36" s="606"/>
      <c r="O36" s="606"/>
      <c r="P36" s="606"/>
      <c r="Q36" s="606"/>
      <c r="R36" s="614"/>
      <c r="S36" s="615"/>
      <c r="T36" s="616"/>
      <c r="U36" s="616"/>
      <c r="V36" s="616"/>
      <c r="W36" s="635"/>
      <c r="X36" s="606"/>
      <c r="Y36" s="606"/>
      <c r="Z36" s="606"/>
      <c r="AA36" s="606"/>
      <c r="AB36" s="606"/>
      <c r="AC36" s="606"/>
      <c r="AD36" s="606"/>
      <c r="AE36" s="606"/>
      <c r="AF36" s="606"/>
      <c r="AG36" s="606"/>
    </row>
    <row r="37" spans="1:33">
      <c r="A37" s="606"/>
      <c r="B37" s="606"/>
      <c r="C37" s="607"/>
      <c r="D37" s="606"/>
      <c r="E37" s="631"/>
      <c r="F37" s="606"/>
      <c r="G37" s="631"/>
      <c r="H37" s="606"/>
      <c r="I37" s="606"/>
      <c r="J37" s="606"/>
      <c r="K37" s="606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6"/>
      <c r="W37" s="606"/>
      <c r="X37" s="606"/>
      <c r="Y37" s="606"/>
      <c r="Z37" s="606"/>
      <c r="AA37" s="606"/>
      <c r="AB37" s="606"/>
      <c r="AC37" s="606"/>
      <c r="AD37" s="606"/>
      <c r="AE37" s="606"/>
      <c r="AF37" s="606"/>
      <c r="AG37" s="606"/>
    </row>
    <row r="38" spans="1:33">
      <c r="A38" s="606"/>
      <c r="B38" s="606"/>
      <c r="C38" s="607"/>
      <c r="D38" s="606"/>
      <c r="E38" s="631"/>
      <c r="F38" s="606"/>
      <c r="G38" s="631"/>
      <c r="H38" s="606"/>
      <c r="I38" s="606"/>
      <c r="J38" s="606"/>
      <c r="K38" s="606"/>
      <c r="L38" s="606"/>
      <c r="M38" s="606"/>
      <c r="N38" s="606"/>
      <c r="O38" s="606"/>
      <c r="P38" s="606"/>
      <c r="Q38" s="606"/>
      <c r="R38" s="606"/>
      <c r="S38" s="606"/>
      <c r="T38" s="606"/>
      <c r="U38" s="606"/>
      <c r="V38" s="606"/>
      <c r="W38" s="606"/>
      <c r="X38" s="606"/>
      <c r="Y38" s="606"/>
      <c r="Z38" s="606"/>
      <c r="AA38" s="606"/>
      <c r="AB38" s="606"/>
      <c r="AC38" s="606"/>
      <c r="AD38" s="606"/>
      <c r="AE38" s="606"/>
      <c r="AF38" s="606"/>
      <c r="AG38" s="606"/>
    </row>
    <row r="39" spans="1:33">
      <c r="A39" s="606"/>
      <c r="B39" s="606"/>
      <c r="C39" s="607"/>
      <c r="D39" s="606"/>
      <c r="E39" s="631"/>
      <c r="F39" s="606"/>
      <c r="G39" s="631"/>
      <c r="H39" s="606"/>
      <c r="I39" s="606"/>
      <c r="J39" s="606"/>
      <c r="K39" s="606"/>
      <c r="L39" s="606"/>
      <c r="M39" s="606"/>
      <c r="N39" s="606"/>
      <c r="O39" s="606"/>
      <c r="P39" s="606"/>
      <c r="Q39" s="606"/>
      <c r="R39" s="606"/>
      <c r="S39" s="606"/>
      <c r="T39" s="606"/>
      <c r="U39" s="606"/>
      <c r="V39" s="606"/>
      <c r="W39" s="606"/>
      <c r="X39" s="606"/>
      <c r="Y39" s="606"/>
      <c r="Z39" s="606"/>
      <c r="AA39" s="606"/>
      <c r="AB39" s="606"/>
      <c r="AC39" s="606"/>
      <c r="AD39" s="606"/>
      <c r="AE39" s="606"/>
      <c r="AF39" s="606"/>
      <c r="AG39" s="606"/>
    </row>
    <row r="40" spans="1:33">
      <c r="A40" s="606"/>
      <c r="B40" s="606"/>
      <c r="C40" s="607"/>
      <c r="D40" s="606"/>
      <c r="E40" s="631"/>
      <c r="F40" s="606"/>
      <c r="G40" s="631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06"/>
      <c r="T40" s="606"/>
      <c r="U40" s="606"/>
      <c r="V40" s="606"/>
      <c r="W40" s="606"/>
      <c r="X40" s="606"/>
      <c r="Y40" s="606"/>
      <c r="Z40" s="606"/>
      <c r="AA40" s="606"/>
      <c r="AB40" s="606"/>
      <c r="AC40" s="606"/>
      <c r="AD40" s="606"/>
      <c r="AE40" s="606"/>
      <c r="AF40" s="606"/>
      <c r="AG40" s="606"/>
    </row>
    <row r="41" spans="1:33">
      <c r="A41" s="606"/>
      <c r="B41" s="606"/>
      <c r="C41" s="607"/>
      <c r="D41" s="606"/>
      <c r="E41" s="631"/>
      <c r="F41" s="606"/>
      <c r="G41" s="631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06"/>
      <c r="T41" s="606"/>
      <c r="U41" s="606"/>
      <c r="V41" s="606"/>
      <c r="W41" s="606"/>
      <c r="X41" s="606"/>
      <c r="Y41" s="606"/>
      <c r="Z41" s="606"/>
      <c r="AA41" s="606"/>
      <c r="AB41" s="606"/>
      <c r="AC41" s="606"/>
      <c r="AD41" s="606"/>
      <c r="AE41" s="606"/>
      <c r="AF41" s="606"/>
      <c r="AG41" s="606"/>
    </row>
    <row r="42" spans="1:33" ht="14.25" customHeight="1">
      <c r="A42" s="606"/>
      <c r="B42" s="606"/>
      <c r="C42" s="607"/>
      <c r="D42" s="606"/>
      <c r="E42" s="631"/>
      <c r="F42" s="606"/>
      <c r="G42" s="631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06"/>
      <c r="T42" s="606"/>
      <c r="U42" s="606"/>
      <c r="V42" s="606"/>
      <c r="W42" s="606"/>
      <c r="X42" s="606"/>
      <c r="Y42" s="606"/>
      <c r="Z42" s="606"/>
      <c r="AA42" s="606"/>
      <c r="AB42" s="606"/>
      <c r="AC42" s="606"/>
      <c r="AD42" s="606"/>
      <c r="AE42" s="606"/>
      <c r="AF42" s="606"/>
      <c r="AG42" s="606"/>
    </row>
    <row r="43" spans="1:33">
      <c r="A43" s="617"/>
      <c r="B43" s="617"/>
      <c r="C43" s="632"/>
      <c r="D43" s="617"/>
      <c r="E43" s="631"/>
      <c r="F43" s="606"/>
      <c r="G43" s="631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6"/>
      <c r="AA43" s="606"/>
      <c r="AB43" s="606"/>
      <c r="AC43" s="606"/>
      <c r="AD43" s="606"/>
      <c r="AE43" s="606"/>
      <c r="AF43" s="606"/>
      <c r="AG43" s="606"/>
    </row>
    <row r="44" spans="1:33" ht="14.25" customHeight="1">
      <c r="A44" s="606"/>
      <c r="B44" s="606"/>
      <c r="C44" s="607"/>
      <c r="D44" s="606"/>
      <c r="E44" s="631"/>
      <c r="F44" s="606"/>
      <c r="G44" s="631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6"/>
      <c r="V44" s="606"/>
      <c r="W44" s="606"/>
      <c r="X44" s="606"/>
      <c r="Y44" s="606"/>
      <c r="Z44" s="606"/>
      <c r="AA44" s="606"/>
      <c r="AB44" s="606"/>
      <c r="AC44" s="606"/>
      <c r="AD44" s="606"/>
      <c r="AE44" s="606"/>
      <c r="AF44" s="606"/>
      <c r="AG44" s="606"/>
    </row>
    <row r="45" spans="1:33">
      <c r="A45" s="136"/>
      <c r="B45" s="136"/>
      <c r="C45" s="137"/>
      <c r="D45" s="136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22" customWidth="1"/>
    <col min="3" max="3" width="11.7109375" style="122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283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s="145" customFormat="1" ht="41.25" customHeight="1" thickBot="1">
      <c r="A9" s="960" t="str">
        <f>'10_UNIDADES_+_demandadas_2023'!A7</f>
        <v>Secretaria Municipal de Assistência e Desenvolvimento Social</v>
      </c>
      <c r="B9" s="960"/>
      <c r="C9" s="960"/>
      <c r="E9" s="960" t="str">
        <f>'10_UNIDADES_+_demandadas_2023'!A8</f>
        <v>Secretaria Municipal das Subprefeituras</v>
      </c>
      <c r="F9" s="960"/>
      <c r="G9" s="960"/>
      <c r="I9" s="960" t="str">
        <f>'10_UNIDADES_+_demandadas_2023'!A9</f>
        <v>Secretaria Municipal da Saúde</v>
      </c>
      <c r="J9" s="960"/>
      <c r="K9" s="960"/>
      <c r="M9" s="960" t="str">
        <f>'10_UNIDADES_+_demandadas_2023'!A10</f>
        <v>Companhia de Engenharia de Tráfego - CET</v>
      </c>
      <c r="N9" s="960"/>
      <c r="O9" s="960"/>
    </row>
    <row r="10" spans="1:15" ht="15.75" thickBot="1">
      <c r="A10" s="4" t="s">
        <v>2</v>
      </c>
      <c r="B10" s="4" t="s">
        <v>212</v>
      </c>
      <c r="C10" s="4" t="s">
        <v>213</v>
      </c>
      <c r="E10" s="5" t="s">
        <v>2</v>
      </c>
      <c r="F10" s="4" t="s">
        <v>212</v>
      </c>
      <c r="G10" s="4" t="s">
        <v>213</v>
      </c>
      <c r="I10" s="4" t="s">
        <v>2</v>
      </c>
      <c r="J10" s="4" t="s">
        <v>212</v>
      </c>
      <c r="K10" s="4" t="s">
        <v>213</v>
      </c>
      <c r="M10" s="5" t="s">
        <v>2</v>
      </c>
      <c r="N10" s="5" t="s">
        <v>212</v>
      </c>
      <c r="O10" s="5" t="s">
        <v>213</v>
      </c>
    </row>
    <row r="11" spans="1:15" ht="15">
      <c r="A11" s="147">
        <v>44927</v>
      </c>
      <c r="B11" s="213">
        <f>'10_UNIDADES_+_demandadas_2023'!M7</f>
        <v>564</v>
      </c>
      <c r="C11" s="214">
        <f>((B11-424)/424)*100</f>
        <v>33.018867924528301</v>
      </c>
      <c r="E11" s="147">
        <v>44927</v>
      </c>
      <c r="F11" s="213">
        <f>'10_UNIDADES_+_demandadas_2023'!M8</f>
        <v>545</v>
      </c>
      <c r="G11" s="214">
        <f>((F11-454)/454)*100</f>
        <v>20.044052863436125</v>
      </c>
      <c r="I11" s="147">
        <v>44927</v>
      </c>
      <c r="J11" s="213">
        <f>'10_UNIDADES_+_demandadas_2023'!M9</f>
        <v>343</v>
      </c>
      <c r="K11" s="214">
        <f>((J11-251)/251)*100</f>
        <v>36.65338645418327</v>
      </c>
      <c r="M11" s="147">
        <v>44927</v>
      </c>
      <c r="N11" s="149">
        <f>'10_UNIDADES_+_demandadas_2023'!M10</f>
        <v>327</v>
      </c>
      <c r="O11" s="215">
        <f>((N11-263)/263)*100</f>
        <v>24.334600760456272</v>
      </c>
    </row>
    <row r="12" spans="1:15" ht="15">
      <c r="A12" s="150">
        <v>44958</v>
      </c>
      <c r="B12" s="216">
        <f>'10_UNIDADES_+_demandadas_2023'!L7</f>
        <v>527</v>
      </c>
      <c r="C12" s="217">
        <f t="shared" ref="C12:C18" si="0">((B12-B11)/B11)*100</f>
        <v>-6.5602836879432624</v>
      </c>
      <c r="E12" s="150">
        <v>44958</v>
      </c>
      <c r="F12" s="216">
        <f>'10_UNIDADES_+_demandadas_2023'!L8</f>
        <v>536</v>
      </c>
      <c r="G12" s="217">
        <f t="shared" ref="G12:G17" si="1">((F12-F11)/F11)*100</f>
        <v>-1.6513761467889909</v>
      </c>
      <c r="I12" s="150">
        <v>44958</v>
      </c>
      <c r="J12" s="216">
        <f>'10_UNIDADES_+_demandadas_2023'!L9</f>
        <v>318</v>
      </c>
      <c r="K12" s="217">
        <f t="shared" ref="K12:K17" si="2">((J12-J11)/J11)*100</f>
        <v>-7.2886297376093294</v>
      </c>
      <c r="M12" s="150">
        <v>44958</v>
      </c>
      <c r="N12" s="151">
        <f>'10_UNIDADES_+_demandadas_2023'!L10</f>
        <v>330</v>
      </c>
      <c r="O12" s="9">
        <f t="shared" ref="O12:O17" si="3">((N12-N11)/N11)*100</f>
        <v>0.91743119266055051</v>
      </c>
    </row>
    <row r="13" spans="1:15" ht="15">
      <c r="A13" s="150">
        <v>44986</v>
      </c>
      <c r="B13" s="216">
        <f>'10_UNIDADES_+_demandadas_2023'!K7</f>
        <v>886</v>
      </c>
      <c r="C13" s="217">
        <f t="shared" si="0"/>
        <v>68.121442125237195</v>
      </c>
      <c r="E13" s="150">
        <v>44986</v>
      </c>
      <c r="F13" s="216">
        <f>'10_UNIDADES_+_demandadas_2023'!K8</f>
        <v>573</v>
      </c>
      <c r="G13" s="217">
        <f t="shared" si="1"/>
        <v>6.9029850746268657</v>
      </c>
      <c r="I13" s="150">
        <v>44986</v>
      </c>
      <c r="J13" s="216">
        <f>'10_UNIDADES_+_demandadas_2023'!K9</f>
        <v>373</v>
      </c>
      <c r="K13" s="217">
        <f t="shared" si="2"/>
        <v>17.29559748427673</v>
      </c>
      <c r="M13" s="150">
        <v>44986</v>
      </c>
      <c r="N13" s="151">
        <f>'10_UNIDADES_+_demandadas_2023'!K10</f>
        <v>299</v>
      </c>
      <c r="O13" s="9">
        <f t="shared" si="3"/>
        <v>-9.3939393939393927</v>
      </c>
    </row>
    <row r="14" spans="1:15" ht="15">
      <c r="A14" s="150">
        <v>45017</v>
      </c>
      <c r="B14" s="216">
        <f>'10_UNIDADES_+_demandadas_2023'!J$7</f>
        <v>1034</v>
      </c>
      <c r="C14" s="217">
        <f t="shared" si="0"/>
        <v>16.704288939051921</v>
      </c>
      <c r="E14" s="150">
        <v>45017</v>
      </c>
      <c r="F14" s="216">
        <f>'10_UNIDADES_+_demandadas_2023'!J$8</f>
        <v>572</v>
      </c>
      <c r="G14" s="217">
        <f t="shared" si="1"/>
        <v>-0.17452006980802792</v>
      </c>
      <c r="I14" s="150">
        <v>45017</v>
      </c>
      <c r="J14" s="216">
        <f>'10_UNIDADES_+_demandadas_2023'!J$9</f>
        <v>332</v>
      </c>
      <c r="K14" s="217">
        <f t="shared" si="2"/>
        <v>-10.991957104557642</v>
      </c>
      <c r="M14" s="150">
        <v>45017</v>
      </c>
      <c r="N14" s="151">
        <f>'10_UNIDADES_+_demandadas_2023'!J$10</f>
        <v>231</v>
      </c>
      <c r="O14" s="9">
        <f t="shared" si="3"/>
        <v>-22.742474916387959</v>
      </c>
    </row>
    <row r="15" spans="1:15" ht="15">
      <c r="A15" s="150">
        <v>45047</v>
      </c>
      <c r="B15" s="216">
        <f>'10_UNIDADES_+_demandadas_2023'!I$7</f>
        <v>878</v>
      </c>
      <c r="C15" s="217">
        <f t="shared" si="0"/>
        <v>-15.087040618955513</v>
      </c>
      <c r="E15" s="150">
        <v>45047</v>
      </c>
      <c r="F15" s="216">
        <f>'10_UNIDADES_+_demandadas_2023'!I$8</f>
        <v>704</v>
      </c>
      <c r="G15" s="217">
        <f t="shared" si="1"/>
        <v>23.076923076923077</v>
      </c>
      <c r="I15" s="150">
        <v>45047</v>
      </c>
      <c r="J15" s="216">
        <f>'10_UNIDADES_+_demandadas_2023'!I$9</f>
        <v>427</v>
      </c>
      <c r="K15" s="217">
        <f t="shared" si="2"/>
        <v>28.614457831325304</v>
      </c>
      <c r="M15" s="150">
        <v>45047</v>
      </c>
      <c r="N15" s="151">
        <f>'10_UNIDADES_+_demandadas_2023'!I$10</f>
        <v>279</v>
      </c>
      <c r="O15" s="9">
        <f t="shared" si="3"/>
        <v>20.779220779220779</v>
      </c>
    </row>
    <row r="16" spans="1:15" ht="15">
      <c r="A16" s="150">
        <v>45078</v>
      </c>
      <c r="B16" s="216">
        <f>'10_UNIDADES_+_demandadas_2023'!H$7</f>
        <v>784</v>
      </c>
      <c r="C16" s="217">
        <f t="shared" si="0"/>
        <v>-10.70615034168565</v>
      </c>
      <c r="E16" s="150">
        <v>45078</v>
      </c>
      <c r="F16" s="216">
        <f>'10_UNIDADES_+_demandadas_2023'!H$8</f>
        <v>737</v>
      </c>
      <c r="G16" s="217">
        <f t="shared" si="1"/>
        <v>4.6875</v>
      </c>
      <c r="I16" s="150">
        <v>45078</v>
      </c>
      <c r="J16" s="216">
        <f>'10_UNIDADES_+_demandadas_2023'!H$9</f>
        <v>343</v>
      </c>
      <c r="K16" s="217">
        <f t="shared" si="2"/>
        <v>-19.672131147540984</v>
      </c>
      <c r="M16" s="150">
        <v>45078</v>
      </c>
      <c r="N16" s="151">
        <f>'10_UNIDADES_+_demandadas_2023'!H$10</f>
        <v>272</v>
      </c>
      <c r="O16" s="9">
        <f t="shared" si="3"/>
        <v>-2.5089605734767026</v>
      </c>
    </row>
    <row r="17" spans="1:15" ht="15">
      <c r="A17" s="150">
        <v>45108</v>
      </c>
      <c r="B17" s="216">
        <f>'10_UNIDADES_+_demandadas_2023'!G$7</f>
        <v>485</v>
      </c>
      <c r="C17" s="217">
        <f t="shared" si="0"/>
        <v>-38.137755102040813</v>
      </c>
      <c r="E17" s="150">
        <v>45108</v>
      </c>
      <c r="F17" s="216">
        <f>'10_UNIDADES_+_demandadas_2023'!G$8</f>
        <v>734</v>
      </c>
      <c r="G17" s="217">
        <f t="shared" si="1"/>
        <v>-0.40705563093622793</v>
      </c>
      <c r="I17" s="150">
        <v>45108</v>
      </c>
      <c r="J17" s="216">
        <f>'10_UNIDADES_+_demandadas_2023'!G$9</f>
        <v>342</v>
      </c>
      <c r="K17" s="217">
        <f t="shared" si="2"/>
        <v>-0.29154518950437319</v>
      </c>
      <c r="M17" s="150">
        <v>45108</v>
      </c>
      <c r="N17" s="151">
        <f>'10_UNIDADES_+_demandadas_2023'!G$10</f>
        <v>244</v>
      </c>
      <c r="O17" s="9">
        <f t="shared" si="3"/>
        <v>-10.294117647058822</v>
      </c>
    </row>
    <row r="18" spans="1:15" ht="15">
      <c r="A18" s="150">
        <v>45139</v>
      </c>
      <c r="B18" s="216">
        <f>'10_UNIDADES_+_demandadas_2023'!F$7</f>
        <v>632</v>
      </c>
      <c r="C18" s="217">
        <f t="shared" si="0"/>
        <v>30.309278350515463</v>
      </c>
      <c r="E18" s="150">
        <v>45139</v>
      </c>
      <c r="F18" s="216">
        <f>'10_UNIDADES_+_demandadas_2023'!F$8</f>
        <v>700</v>
      </c>
      <c r="G18" s="217">
        <f t="shared" ref="G18" si="4">((F18-F17)/F17)*100</f>
        <v>-4.6321525885558579</v>
      </c>
      <c r="I18" s="150">
        <v>45139</v>
      </c>
      <c r="J18" s="216">
        <f>'10_UNIDADES_+_demandadas_2023'!F$9</f>
        <v>374</v>
      </c>
      <c r="K18" s="217">
        <f t="shared" ref="K18" si="5">((J18-J17)/J17)*100</f>
        <v>9.3567251461988299</v>
      </c>
      <c r="M18" s="150">
        <v>45139</v>
      </c>
      <c r="N18" s="151">
        <f>'10_UNIDADES_+_demandadas_2023'!F$10</f>
        <v>324</v>
      </c>
      <c r="O18" s="9">
        <f t="shared" ref="O18" si="6">((N18-N17)/N17)*100</f>
        <v>32.786885245901637</v>
      </c>
    </row>
    <row r="19" spans="1:15" ht="15">
      <c r="A19" s="150">
        <v>45170</v>
      </c>
      <c r="B19" s="216">
        <f>'10_UNIDADES_+_demandadas_2023'!E$7</f>
        <v>607</v>
      </c>
      <c r="C19" s="217">
        <f t="shared" ref="C19" si="7">((B19-B18)/B18)*100</f>
        <v>-3.9556962025316458</v>
      </c>
      <c r="E19" s="150">
        <v>45170</v>
      </c>
      <c r="F19" s="216">
        <f>'10_UNIDADES_+_demandadas_2023'!E$8</f>
        <v>622</v>
      </c>
      <c r="G19" s="217">
        <f t="shared" ref="G19" si="8">((F19-F18)/F18)*100</f>
        <v>-11.142857142857142</v>
      </c>
      <c r="I19" s="150">
        <v>45170</v>
      </c>
      <c r="J19" s="216">
        <f>'10_UNIDADES_+_demandadas_2023'!E$9</f>
        <v>365</v>
      </c>
      <c r="K19" s="217">
        <f t="shared" ref="K19" si="9">((J19-J18)/J18)*100</f>
        <v>-2.4064171122994651</v>
      </c>
      <c r="M19" s="150">
        <v>45170</v>
      </c>
      <c r="N19" s="151">
        <v>288</v>
      </c>
      <c r="O19" s="9">
        <f t="shared" ref="O19" si="10">((N19-N18)/N18)*100</f>
        <v>-11.111111111111111</v>
      </c>
    </row>
    <row r="20" spans="1:15" ht="15">
      <c r="A20" s="150">
        <v>45200</v>
      </c>
      <c r="B20" s="216"/>
      <c r="C20" s="217"/>
      <c r="E20" s="150">
        <v>45200</v>
      </c>
      <c r="F20" s="216"/>
      <c r="G20" s="217"/>
      <c r="I20" s="150">
        <v>45200</v>
      </c>
      <c r="J20" s="216"/>
      <c r="K20" s="217"/>
      <c r="M20" s="150">
        <v>45200</v>
      </c>
      <c r="N20" s="151"/>
      <c r="O20" s="9"/>
    </row>
    <row r="21" spans="1:15" ht="15">
      <c r="A21" s="150">
        <v>45231</v>
      </c>
      <c r="B21" s="216"/>
      <c r="C21" s="217"/>
      <c r="E21" s="150">
        <v>45231</v>
      </c>
      <c r="F21" s="216"/>
      <c r="G21" s="217"/>
      <c r="I21" s="150">
        <v>45231</v>
      </c>
      <c r="J21" s="216"/>
      <c r="K21" s="217"/>
      <c r="M21" s="150">
        <v>45231</v>
      </c>
      <c r="N21" s="151"/>
      <c r="O21" s="9"/>
    </row>
    <row r="22" spans="1:15" ht="15.75" thickBot="1">
      <c r="A22" s="153">
        <v>45261</v>
      </c>
      <c r="B22" s="218"/>
      <c r="C22" s="219"/>
      <c r="E22" s="153">
        <v>45261</v>
      </c>
      <c r="F22" s="218"/>
      <c r="G22" s="219"/>
      <c r="I22" s="153">
        <v>45261</v>
      </c>
      <c r="J22" s="218"/>
      <c r="K22" s="219"/>
      <c r="M22" s="153">
        <v>45261</v>
      </c>
      <c r="N22" s="220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960" t="str">
        <f>'10_UNIDADES_+_demandadas_2023'!A11</f>
        <v>Secretaria Municipal da Fazenda</v>
      </c>
      <c r="B25" s="960"/>
      <c r="C25" s="960"/>
      <c r="E25" s="960" t="str">
        <f>'10_UNIDADES_+_demandadas_2023'!A12</f>
        <v>Secretaria Executiva de Limpeza Urbana**</v>
      </c>
      <c r="F25" s="960"/>
      <c r="G25" s="960"/>
      <c r="I25" s="960" t="str">
        <f>'10_UNIDADES_+_demandadas_2023'!A13</f>
        <v>São Paulo Transportes - SPTRANS</v>
      </c>
      <c r="J25" s="960"/>
      <c r="K25" s="960"/>
      <c r="M25" s="960" t="str">
        <f>'10_UNIDADES_+_demandadas_2023'!A14</f>
        <v>Secretaria Municipal de Educação</v>
      </c>
      <c r="N25" s="960"/>
      <c r="O25" s="960"/>
    </row>
    <row r="26" spans="1:15" ht="15.75" thickBot="1">
      <c r="A26" s="4" t="s">
        <v>2</v>
      </c>
      <c r="B26" s="5" t="s">
        <v>212</v>
      </c>
      <c r="C26" s="5" t="s">
        <v>213</v>
      </c>
      <c r="E26" s="5" t="s">
        <v>2</v>
      </c>
      <c r="F26" s="5" t="s">
        <v>212</v>
      </c>
      <c r="G26" s="5" t="s">
        <v>213</v>
      </c>
      <c r="I26" s="4" t="s">
        <v>2</v>
      </c>
      <c r="J26" s="5" t="s">
        <v>212</v>
      </c>
      <c r="K26" s="5" t="s">
        <v>213</v>
      </c>
      <c r="M26" s="221" t="s">
        <v>2</v>
      </c>
      <c r="N26" s="5" t="s">
        <v>212</v>
      </c>
      <c r="O26" s="5" t="s">
        <v>213</v>
      </c>
    </row>
    <row r="27" spans="1:15" ht="15">
      <c r="A27" s="147">
        <v>44927</v>
      </c>
      <c r="B27" s="149">
        <f>'10_UNIDADES_+_demandadas_2023'!M11</f>
        <v>328</v>
      </c>
      <c r="C27" s="215">
        <f>((B27-213)/213)*100</f>
        <v>53.990610328638496</v>
      </c>
      <c r="E27" s="147">
        <v>44927</v>
      </c>
      <c r="F27" s="149">
        <f>'10_UNIDADES_+_demandadas_2023'!M12</f>
        <v>247</v>
      </c>
      <c r="G27" s="215">
        <f>((F27-242)/242)*100</f>
        <v>2.0661157024793391</v>
      </c>
      <c r="I27" s="147">
        <v>44927</v>
      </c>
      <c r="J27" s="149">
        <f>'10_UNIDADES_+_demandadas_2023'!M13</f>
        <v>140</v>
      </c>
      <c r="K27" s="215">
        <f>((J27-135)/135)*100</f>
        <v>3.7037037037037033</v>
      </c>
      <c r="M27" s="147">
        <v>44927</v>
      </c>
      <c r="N27" s="149">
        <f>'10_UNIDADES_+_demandadas_2023'!M14</f>
        <v>131</v>
      </c>
      <c r="O27" s="215">
        <f>((N27-112)/112)*100</f>
        <v>16.964285714285715</v>
      </c>
    </row>
    <row r="28" spans="1:15" ht="15">
      <c r="A28" s="150">
        <v>44958</v>
      </c>
      <c r="B28" s="151">
        <f>'10_UNIDADES_+_demandadas_2023'!L11</f>
        <v>292</v>
      </c>
      <c r="C28" s="9">
        <f t="shared" ref="C28:C33" si="11">((B28-B27)/B27)*100</f>
        <v>-10.975609756097562</v>
      </c>
      <c r="E28" s="150">
        <v>44958</v>
      </c>
      <c r="F28" s="151">
        <f>'10_UNIDADES_+_demandadas_2023'!L12</f>
        <v>286</v>
      </c>
      <c r="G28" s="9">
        <f t="shared" ref="G28:G33" si="12">((F28-F27)/F27)*100</f>
        <v>15.789473684210526</v>
      </c>
      <c r="I28" s="150">
        <v>44958</v>
      </c>
      <c r="J28" s="151">
        <f>'10_UNIDADES_+_demandadas_2023'!L13</f>
        <v>204</v>
      </c>
      <c r="K28" s="9">
        <f t="shared" ref="K28:K33" si="13">((J28-J27)/J27)*100</f>
        <v>45.714285714285715</v>
      </c>
      <c r="M28" s="150">
        <v>44958</v>
      </c>
      <c r="N28" s="151">
        <f>'10_UNIDADES_+_demandadas_2023'!L14</f>
        <v>377</v>
      </c>
      <c r="O28" s="9">
        <f t="shared" ref="O28:O33" si="14">((N28-N27)/N27)*100</f>
        <v>187.78625954198475</v>
      </c>
    </row>
    <row r="29" spans="1:15" ht="15">
      <c r="A29" s="150">
        <v>44986</v>
      </c>
      <c r="B29" s="151">
        <f>'10_UNIDADES_+_demandadas_2023'!K11</f>
        <v>306</v>
      </c>
      <c r="C29" s="9">
        <f t="shared" si="11"/>
        <v>4.7945205479452051</v>
      </c>
      <c r="E29" s="150">
        <v>44986</v>
      </c>
      <c r="F29" s="151">
        <f>'10_UNIDADES_+_demandadas_2023'!K12</f>
        <v>318</v>
      </c>
      <c r="G29" s="9">
        <f t="shared" si="12"/>
        <v>11.188811188811188</v>
      </c>
      <c r="I29" s="150">
        <v>44986</v>
      </c>
      <c r="J29" s="151">
        <f>'10_UNIDADES_+_demandadas_2023'!K13</f>
        <v>333</v>
      </c>
      <c r="K29" s="9">
        <f t="shared" si="13"/>
        <v>63.235294117647058</v>
      </c>
      <c r="M29" s="150">
        <v>44986</v>
      </c>
      <c r="N29" s="151">
        <f>'10_UNIDADES_+_demandadas_2023'!K14</f>
        <v>326</v>
      </c>
      <c r="O29" s="9">
        <f t="shared" si="14"/>
        <v>-13.527851458885943</v>
      </c>
    </row>
    <row r="30" spans="1:15" ht="15">
      <c r="A30" s="150">
        <v>45017</v>
      </c>
      <c r="B30" s="151">
        <f>'10_UNIDADES_+_demandadas_2023'!J$11</f>
        <v>222</v>
      </c>
      <c r="C30" s="9">
        <f t="shared" si="11"/>
        <v>-27.450980392156865</v>
      </c>
      <c r="E30" s="150">
        <v>45017</v>
      </c>
      <c r="F30" s="151">
        <f>'10_UNIDADES_+_demandadas_2023'!J$12</f>
        <v>247</v>
      </c>
      <c r="G30" s="9">
        <f t="shared" si="12"/>
        <v>-22.327044025157232</v>
      </c>
      <c r="I30" s="150">
        <v>45017</v>
      </c>
      <c r="J30" s="151">
        <f>'10_UNIDADES_+_demandadas_2023'!J$13</f>
        <v>238</v>
      </c>
      <c r="K30" s="9">
        <f t="shared" si="13"/>
        <v>-28.528528528528529</v>
      </c>
      <c r="M30" s="150">
        <v>45017</v>
      </c>
      <c r="N30" s="151">
        <f>'10_UNIDADES_+_demandadas_2023'!J$14</f>
        <v>183</v>
      </c>
      <c r="O30" s="9">
        <f t="shared" si="14"/>
        <v>-43.865030674846629</v>
      </c>
    </row>
    <row r="31" spans="1:15" ht="15">
      <c r="A31" s="150">
        <v>45047</v>
      </c>
      <c r="B31" s="151">
        <f>'10_UNIDADES_+_demandadas_2023'!I$11</f>
        <v>278</v>
      </c>
      <c r="C31" s="9">
        <f t="shared" si="11"/>
        <v>25.225225225225223</v>
      </c>
      <c r="E31" s="150">
        <v>45047</v>
      </c>
      <c r="F31" s="151">
        <f>'10_UNIDADES_+_demandadas_2023'!I$12</f>
        <v>269</v>
      </c>
      <c r="G31" s="9">
        <f t="shared" si="12"/>
        <v>8.9068825910931171</v>
      </c>
      <c r="I31" s="150">
        <v>45047</v>
      </c>
      <c r="J31" s="151">
        <f>'10_UNIDADES_+_demandadas_2023'!I$13</f>
        <v>285</v>
      </c>
      <c r="K31" s="9">
        <f t="shared" si="13"/>
        <v>19.747899159663866</v>
      </c>
      <c r="M31" s="150">
        <v>45047</v>
      </c>
      <c r="N31" s="151">
        <f>'10_UNIDADES_+_demandadas_2023'!I$14</f>
        <v>206</v>
      </c>
      <c r="O31" s="9">
        <f t="shared" si="14"/>
        <v>12.568306010928962</v>
      </c>
    </row>
    <row r="32" spans="1:15" ht="15">
      <c r="A32" s="150">
        <v>45078</v>
      </c>
      <c r="B32" s="151">
        <f>'10_UNIDADES_+_demandadas_2023'!H$11</f>
        <v>242</v>
      </c>
      <c r="C32" s="9">
        <f t="shared" si="11"/>
        <v>-12.949640287769784</v>
      </c>
      <c r="E32" s="150">
        <v>45078</v>
      </c>
      <c r="F32" s="151">
        <f>'10_UNIDADES_+_demandadas_2023'!H$12</f>
        <v>272</v>
      </c>
      <c r="G32" s="9">
        <f t="shared" si="12"/>
        <v>1.1152416356877324</v>
      </c>
      <c r="I32" s="150">
        <v>45078</v>
      </c>
      <c r="J32" s="151">
        <f>'10_UNIDADES_+_demandadas_2023'!H$13</f>
        <v>210</v>
      </c>
      <c r="K32" s="9">
        <f t="shared" si="13"/>
        <v>-26.315789473684209</v>
      </c>
      <c r="M32" s="150">
        <v>45078</v>
      </c>
      <c r="N32" s="151">
        <f>'10_UNIDADES_+_demandadas_2023'!H$14</f>
        <v>161</v>
      </c>
      <c r="O32" s="9">
        <f t="shared" si="14"/>
        <v>-21.844660194174757</v>
      </c>
    </row>
    <row r="33" spans="1:15" ht="15">
      <c r="A33" s="150">
        <v>45108</v>
      </c>
      <c r="B33" s="151">
        <f>'10_UNIDADES_+_demandadas_2023'!G$11</f>
        <v>298</v>
      </c>
      <c r="C33" s="9">
        <f t="shared" si="11"/>
        <v>23.140495867768596</v>
      </c>
      <c r="E33" s="150">
        <v>45108</v>
      </c>
      <c r="F33" s="151">
        <f>'10_UNIDADES_+_demandadas_2023'!G$12</f>
        <v>174</v>
      </c>
      <c r="G33" s="9">
        <f t="shared" si="12"/>
        <v>-36.029411764705884</v>
      </c>
      <c r="I33" s="150">
        <v>45108</v>
      </c>
      <c r="J33" s="151">
        <f>'10_UNIDADES_+_demandadas_2023'!G$13</f>
        <v>207</v>
      </c>
      <c r="K33" s="9">
        <f t="shared" si="13"/>
        <v>-1.4285714285714286</v>
      </c>
      <c r="M33" s="150">
        <v>45108</v>
      </c>
      <c r="N33" s="151">
        <f>'10_UNIDADES_+_demandadas_2023'!G$14</f>
        <v>164</v>
      </c>
      <c r="O33" s="9">
        <f t="shared" si="14"/>
        <v>1.8633540372670807</v>
      </c>
    </row>
    <row r="34" spans="1:15" ht="15">
      <c r="A34" s="150">
        <v>45139</v>
      </c>
      <c r="B34" s="151">
        <f>'10_UNIDADES_+_demandadas_2023'!F$11</f>
        <v>263</v>
      </c>
      <c r="C34" s="9">
        <f t="shared" ref="C34" si="15">((B34-B33)/B33)*100</f>
        <v>-11.74496644295302</v>
      </c>
      <c r="E34" s="150">
        <v>45139</v>
      </c>
      <c r="F34" s="151">
        <f>'10_UNIDADES_+_demandadas_2023'!F$12</f>
        <v>222</v>
      </c>
      <c r="G34" s="9">
        <f t="shared" ref="G34" si="16">((F34-F33)/F33)*100</f>
        <v>27.586206896551722</v>
      </c>
      <c r="I34" s="150">
        <v>45139</v>
      </c>
      <c r="J34" s="151">
        <f>'10_UNIDADES_+_demandadas_2023'!F$13</f>
        <v>261</v>
      </c>
      <c r="K34" s="9">
        <f t="shared" ref="K34" si="17">((J34-J33)/J33)*100</f>
        <v>26.086956521739129</v>
      </c>
      <c r="M34" s="150">
        <v>45139</v>
      </c>
      <c r="N34" s="151">
        <f>'10_UNIDADES_+_demandadas_2023'!F$14</f>
        <v>215</v>
      </c>
      <c r="O34" s="9">
        <f t="shared" ref="O34" si="18">((N34-N33)/N33)*100</f>
        <v>31.097560975609756</v>
      </c>
    </row>
    <row r="35" spans="1:15" ht="15">
      <c r="A35" s="150">
        <v>45170</v>
      </c>
      <c r="B35" s="151">
        <f>'10_UNIDADES_+_demandadas_2023'!E$11</f>
        <v>220</v>
      </c>
      <c r="C35" s="9">
        <f t="shared" ref="C35" si="19">((B35-B34)/B34)*100</f>
        <v>-16.34980988593156</v>
      </c>
      <c r="E35" s="150">
        <v>45170</v>
      </c>
      <c r="F35" s="151">
        <f>'10_UNIDADES_+_demandadas_2023'!E$12</f>
        <v>200</v>
      </c>
      <c r="G35" s="9">
        <f t="shared" ref="G35" si="20">((F35-F34)/F34)*100</f>
        <v>-9.9099099099099099</v>
      </c>
      <c r="I35" s="150">
        <v>45170</v>
      </c>
      <c r="J35" s="151">
        <f>'10_UNIDADES_+_demandadas_2023'!E$13</f>
        <v>221</v>
      </c>
      <c r="K35" s="9">
        <f t="shared" ref="K35" si="21">((J35-J34)/J34)*100</f>
        <v>-15.325670498084291</v>
      </c>
      <c r="M35" s="150">
        <v>45170</v>
      </c>
      <c r="N35" s="151">
        <f>'10_UNIDADES_+_demandadas_2023'!E$14</f>
        <v>187</v>
      </c>
      <c r="O35" s="9">
        <f t="shared" ref="O35" si="22">((N35-N34)/N34)*100</f>
        <v>-13.023255813953488</v>
      </c>
    </row>
    <row r="36" spans="1:15" ht="15">
      <c r="A36" s="150">
        <v>45200</v>
      </c>
      <c r="B36" s="151"/>
      <c r="C36" s="9"/>
      <c r="E36" s="150">
        <v>45200</v>
      </c>
      <c r="F36" s="151"/>
      <c r="G36" s="9"/>
      <c r="I36" s="150">
        <v>45200</v>
      </c>
      <c r="J36" s="151"/>
      <c r="K36" s="9"/>
      <c r="M36" s="150">
        <v>45200</v>
      </c>
      <c r="N36" s="151"/>
      <c r="O36" s="9"/>
    </row>
    <row r="37" spans="1:15" ht="15">
      <c r="A37" s="150">
        <v>45231</v>
      </c>
      <c r="B37" s="151"/>
      <c r="C37" s="9"/>
      <c r="E37" s="150">
        <v>45231</v>
      </c>
      <c r="F37" s="152"/>
      <c r="G37" s="9"/>
      <c r="I37" s="150">
        <v>45231</v>
      </c>
      <c r="J37" s="151"/>
      <c r="K37" s="9"/>
      <c r="M37" s="150">
        <v>45231</v>
      </c>
      <c r="N37" s="151"/>
      <c r="O37" s="9"/>
    </row>
    <row r="38" spans="1:15" ht="15.75" thickBot="1">
      <c r="A38" s="153">
        <v>45261</v>
      </c>
      <c r="B38" s="220"/>
      <c r="C38" s="19"/>
      <c r="E38" s="153">
        <v>45261</v>
      </c>
      <c r="F38" s="155"/>
      <c r="G38" s="19"/>
      <c r="I38" s="153">
        <v>45261</v>
      </c>
      <c r="J38" s="220"/>
      <c r="K38" s="19"/>
      <c r="M38" s="153">
        <v>45261</v>
      </c>
      <c r="N38" s="220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60" t="str">
        <f>'10_UNIDADES_+_demandadas_2023'!A15</f>
        <v>Órgão externo</v>
      </c>
      <c r="B41" s="960"/>
      <c r="C41" s="960"/>
      <c r="E41" s="960" t="str">
        <f>'10_UNIDADES_+_demandadas_2023'!A16</f>
        <v>Subprefeitura Lapa</v>
      </c>
      <c r="F41" s="960"/>
      <c r="G41" s="960"/>
    </row>
    <row r="42" spans="1:15" ht="15.75" thickBot="1">
      <c r="A42" s="221" t="s">
        <v>2</v>
      </c>
      <c r="B42" s="5" t="s">
        <v>212</v>
      </c>
      <c r="C42" s="5" t="s">
        <v>213</v>
      </c>
      <c r="E42" s="4" t="s">
        <v>2</v>
      </c>
      <c r="F42" s="5" t="s">
        <v>212</v>
      </c>
      <c r="G42" s="5" t="s">
        <v>213</v>
      </c>
    </row>
    <row r="43" spans="1:15" ht="15">
      <c r="A43" s="147">
        <v>44927</v>
      </c>
      <c r="B43" s="149">
        <f>'10_UNIDADES_+_demandadas_2023'!M15</f>
        <v>84</v>
      </c>
      <c r="C43" s="215">
        <f>((B43-76)/76)*100</f>
        <v>10.526315789473683</v>
      </c>
      <c r="E43" s="147">
        <v>44927</v>
      </c>
      <c r="F43" s="149">
        <f>'10_UNIDADES_+_demandadas_2023'!M16</f>
        <v>70</v>
      </c>
      <c r="G43" s="215">
        <f>((F43-55)/55)*100</f>
        <v>27.27272727272727</v>
      </c>
    </row>
    <row r="44" spans="1:15" ht="15">
      <c r="A44" s="150">
        <v>44958</v>
      </c>
      <c r="B44" s="151">
        <f>'10_UNIDADES_+_demandadas_2023'!L15</f>
        <v>72</v>
      </c>
      <c r="C44" s="9">
        <f t="shared" ref="C44:C49" si="23">((B44-B43)/B43)*100</f>
        <v>-14.285714285714285</v>
      </c>
      <c r="E44" s="150">
        <v>44958</v>
      </c>
      <c r="F44" s="151">
        <f>'10_UNIDADES_+_demandadas_2023'!L16</f>
        <v>71</v>
      </c>
      <c r="G44" s="9">
        <f t="shared" ref="G44:G49" si="24">((F44-F43)/F43)*100</f>
        <v>1.4285714285714286</v>
      </c>
    </row>
    <row r="45" spans="1:15" ht="15">
      <c r="A45" s="150">
        <v>44986</v>
      </c>
      <c r="B45" s="151">
        <f>'10_UNIDADES_+_demandadas_2023'!K15</f>
        <v>89</v>
      </c>
      <c r="C45" s="9">
        <f t="shared" si="23"/>
        <v>23.611111111111111</v>
      </c>
      <c r="E45" s="150">
        <v>44986</v>
      </c>
      <c r="F45" s="151">
        <f>'10_UNIDADES_+_demandadas_2023'!K16</f>
        <v>140</v>
      </c>
      <c r="G45" s="9">
        <f t="shared" si="24"/>
        <v>97.183098591549296</v>
      </c>
    </row>
    <row r="46" spans="1:15" ht="15">
      <c r="A46" s="150">
        <v>45017</v>
      </c>
      <c r="B46" s="151">
        <f>'10_UNIDADES_+_demandadas_2023'!J$15</f>
        <v>76</v>
      </c>
      <c r="C46" s="9">
        <f t="shared" si="23"/>
        <v>-14.606741573033707</v>
      </c>
      <c r="E46" s="150">
        <v>45017</v>
      </c>
      <c r="F46" s="151">
        <f>'10_UNIDADES_+_demandadas_2023'!J$16</f>
        <v>91</v>
      </c>
      <c r="G46" s="9">
        <f t="shared" si="24"/>
        <v>-35</v>
      </c>
    </row>
    <row r="47" spans="1:15" ht="15">
      <c r="A47" s="150">
        <v>45047</v>
      </c>
      <c r="B47" s="151">
        <f>'10_UNIDADES_+_demandadas_2023'!I$15</f>
        <v>107</v>
      </c>
      <c r="C47" s="9">
        <f t="shared" si="23"/>
        <v>40.789473684210527</v>
      </c>
      <c r="E47" s="150">
        <v>45047</v>
      </c>
      <c r="F47" s="151">
        <f>'10_UNIDADES_+_demandadas_2023'!I$16</f>
        <v>125</v>
      </c>
      <c r="G47" s="9">
        <f t="shared" si="24"/>
        <v>37.362637362637365</v>
      </c>
    </row>
    <row r="48" spans="1:15" ht="15">
      <c r="A48" s="150">
        <v>45078</v>
      </c>
      <c r="B48" s="151">
        <f>'10_UNIDADES_+_demandadas_2023'!H$15</f>
        <v>82</v>
      </c>
      <c r="C48" s="9">
        <f t="shared" si="23"/>
        <v>-23.364485981308412</v>
      </c>
      <c r="E48" s="150">
        <v>45078</v>
      </c>
      <c r="F48" s="151">
        <f>'10_UNIDADES_+_demandadas_2023'!H$16</f>
        <v>82</v>
      </c>
      <c r="G48" s="9">
        <f t="shared" si="24"/>
        <v>-34.4</v>
      </c>
    </row>
    <row r="49" spans="1:7" ht="15">
      <c r="A49" s="150">
        <v>45108</v>
      </c>
      <c r="B49" s="151">
        <f>'10_UNIDADES_+_demandadas_2023'!G$15</f>
        <v>118</v>
      </c>
      <c r="C49" s="9">
        <f t="shared" si="23"/>
        <v>43.902439024390247</v>
      </c>
      <c r="E49" s="150">
        <v>45108</v>
      </c>
      <c r="F49" s="151">
        <f>'10_UNIDADES_+_demandadas_2023'!G$16</f>
        <v>80</v>
      </c>
      <c r="G49" s="9">
        <f t="shared" si="24"/>
        <v>-2.4390243902439024</v>
      </c>
    </row>
    <row r="50" spans="1:7" ht="15">
      <c r="A50" s="150">
        <v>45139</v>
      </c>
      <c r="B50" s="151">
        <f>'10_UNIDADES_+_demandadas_2023'!F$15</f>
        <v>120</v>
      </c>
      <c r="C50" s="9">
        <f t="shared" ref="C50" si="25">((B50-B49)/B49)*100</f>
        <v>1.6949152542372881</v>
      </c>
      <c r="E50" s="150">
        <v>45139</v>
      </c>
      <c r="F50" s="151">
        <f>'10_UNIDADES_+_demandadas_2023'!F$16</f>
        <v>76</v>
      </c>
      <c r="G50" s="9">
        <f t="shared" ref="G50" si="26">((F50-F49)/F49)*100</f>
        <v>-5</v>
      </c>
    </row>
    <row r="51" spans="1:7" ht="15">
      <c r="A51" s="150">
        <v>45170</v>
      </c>
      <c r="B51" s="151">
        <f>'10_UNIDADES_+_demandadas_2023'!E$15</f>
        <v>153</v>
      </c>
      <c r="C51" s="9">
        <f t="shared" ref="C51" si="27">((B51-B50)/B50)*100</f>
        <v>27.500000000000004</v>
      </c>
      <c r="E51" s="150">
        <v>45170</v>
      </c>
      <c r="F51" s="151">
        <f>'10_UNIDADES_+_demandadas_2023'!E$16</f>
        <v>159</v>
      </c>
      <c r="G51" s="9">
        <f t="shared" ref="G51" si="28">((F51-F50)/F50)*100</f>
        <v>109.21052631578947</v>
      </c>
    </row>
    <row r="52" spans="1:7" ht="15">
      <c r="A52" s="150">
        <v>45200</v>
      </c>
      <c r="B52" s="151"/>
      <c r="C52" s="9"/>
      <c r="E52" s="150">
        <v>45200</v>
      </c>
      <c r="F52" s="151"/>
      <c r="G52" s="9"/>
    </row>
    <row r="53" spans="1:7" ht="15">
      <c r="A53" s="150">
        <v>45231</v>
      </c>
      <c r="B53" s="151"/>
      <c r="C53" s="9"/>
      <c r="E53" s="150">
        <v>45231</v>
      </c>
      <c r="F53" s="151"/>
      <c r="G53" s="9"/>
    </row>
    <row r="54" spans="1:7" ht="15.75" thickBot="1">
      <c r="A54" s="153">
        <v>45261</v>
      </c>
      <c r="B54" s="220"/>
      <c r="C54" s="19"/>
      <c r="E54" s="153">
        <v>45261</v>
      </c>
      <c r="F54" s="155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139" bestFit="1" customWidth="1"/>
    <col min="3" max="4" width="7.5703125" style="139" bestFit="1" customWidth="1"/>
    <col min="5" max="5" width="7.5703125" style="139" customWidth="1"/>
    <col min="6" max="6" width="9.140625" style="139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20" t="s">
        <v>0</v>
      </c>
      <c r="B1" s="178"/>
      <c r="C1" s="178"/>
      <c r="D1" s="178"/>
      <c r="E1" s="178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284</v>
      </c>
      <c r="B4" s="6"/>
      <c r="C4" s="6"/>
      <c r="D4" s="6"/>
      <c r="E4" s="6"/>
    </row>
    <row r="6" spans="1:18" ht="15.75" thickBot="1">
      <c r="A6" s="222" t="s">
        <v>206</v>
      </c>
      <c r="B6" s="172">
        <v>45170</v>
      </c>
      <c r="C6" s="172">
        <v>45139</v>
      </c>
      <c r="D6" s="183">
        <v>45108</v>
      </c>
      <c r="E6" s="172" t="s">
        <v>5</v>
      </c>
      <c r="F6" s="212" t="s">
        <v>6</v>
      </c>
    </row>
    <row r="7" spans="1:18" ht="14.25" customHeight="1" thickBot="1">
      <c r="A7" s="652" t="s">
        <v>231</v>
      </c>
      <c r="B7" s="655">
        <v>622</v>
      </c>
      <c r="C7" s="655">
        <v>700</v>
      </c>
      <c r="D7" s="655">
        <v>734</v>
      </c>
      <c r="E7" s="223">
        <f t="shared" ref="E7:E16" si="0">SUM(B7:D7)</f>
        <v>2056</v>
      </c>
      <c r="F7" s="224">
        <f t="shared" ref="F7:F17" si="1">AVERAGE(B7:D7)</f>
        <v>685.33333333333337</v>
      </c>
      <c r="R7" s="138"/>
    </row>
    <row r="8" spans="1:18" ht="15" customHeight="1" thickBot="1">
      <c r="A8" s="653" t="s">
        <v>232</v>
      </c>
      <c r="B8" s="35">
        <v>607</v>
      </c>
      <c r="C8" s="35">
        <v>632</v>
      </c>
      <c r="D8" s="45">
        <v>485</v>
      </c>
      <c r="E8" s="40">
        <f t="shared" si="0"/>
        <v>1724</v>
      </c>
      <c r="F8" s="187">
        <f t="shared" si="1"/>
        <v>574.66666666666663</v>
      </c>
      <c r="R8" s="138"/>
    </row>
    <row r="9" spans="1:18" ht="15.75" thickBot="1">
      <c r="A9" s="653" t="s">
        <v>230</v>
      </c>
      <c r="B9" s="45">
        <v>365</v>
      </c>
      <c r="C9" s="45">
        <v>374</v>
      </c>
      <c r="D9" s="45">
        <v>342</v>
      </c>
      <c r="E9" s="40">
        <f t="shared" si="0"/>
        <v>1081</v>
      </c>
      <c r="F9" s="187">
        <f t="shared" si="1"/>
        <v>360.33333333333331</v>
      </c>
      <c r="R9" s="138"/>
    </row>
    <row r="10" spans="1:18" ht="15.75" thickBot="1">
      <c r="A10" s="653" t="s">
        <v>217</v>
      </c>
      <c r="B10" s="45">
        <v>288</v>
      </c>
      <c r="C10" s="45">
        <v>324</v>
      </c>
      <c r="D10" s="45">
        <v>244</v>
      </c>
      <c r="E10" s="40">
        <f t="shared" si="0"/>
        <v>856</v>
      </c>
      <c r="F10" s="187">
        <f t="shared" si="1"/>
        <v>285.33333333333331</v>
      </c>
      <c r="R10" s="138"/>
    </row>
    <row r="11" spans="1:18" ht="15.75" thickBot="1">
      <c r="A11" s="653" t="s">
        <v>228</v>
      </c>
      <c r="B11" s="45">
        <v>220</v>
      </c>
      <c r="C11" s="45">
        <v>263</v>
      </c>
      <c r="D11" s="45">
        <v>298</v>
      </c>
      <c r="E11" s="40">
        <f t="shared" si="0"/>
        <v>781</v>
      </c>
      <c r="F11" s="187">
        <f t="shared" si="1"/>
        <v>260.33333333333331</v>
      </c>
      <c r="R11" s="138"/>
    </row>
    <row r="12" spans="1:18" ht="15" customHeight="1" thickBot="1">
      <c r="A12" s="653" t="s">
        <v>223</v>
      </c>
      <c r="B12" s="45">
        <v>221</v>
      </c>
      <c r="C12" s="45">
        <v>261</v>
      </c>
      <c r="D12" s="45">
        <v>207</v>
      </c>
      <c r="E12" s="40">
        <f t="shared" si="0"/>
        <v>689</v>
      </c>
      <c r="F12" s="187">
        <f t="shared" si="1"/>
        <v>229.66666666666666</v>
      </c>
      <c r="R12" s="138"/>
    </row>
    <row r="13" spans="1:18" ht="15.75" thickBot="1">
      <c r="A13" s="653" t="s">
        <v>227</v>
      </c>
      <c r="B13" s="45">
        <v>200</v>
      </c>
      <c r="C13" s="45">
        <v>222</v>
      </c>
      <c r="D13" s="45">
        <v>174</v>
      </c>
      <c r="E13" s="40">
        <f t="shared" si="0"/>
        <v>596</v>
      </c>
      <c r="F13" s="187">
        <f t="shared" si="1"/>
        <v>198.66666666666666</v>
      </c>
      <c r="R13" s="138"/>
    </row>
    <row r="14" spans="1:18" ht="15.75" thickBot="1">
      <c r="A14" s="653" t="s">
        <v>236</v>
      </c>
      <c r="B14" s="45">
        <v>187</v>
      </c>
      <c r="C14" s="45">
        <v>215</v>
      </c>
      <c r="D14" s="45">
        <v>164</v>
      </c>
      <c r="E14" s="40">
        <f t="shared" si="0"/>
        <v>566</v>
      </c>
      <c r="F14" s="187">
        <f t="shared" si="1"/>
        <v>188.66666666666666</v>
      </c>
      <c r="R14" s="138"/>
    </row>
    <row r="15" spans="1:18" ht="15.75" thickBot="1">
      <c r="A15" s="653" t="s">
        <v>144</v>
      </c>
      <c r="B15" s="45">
        <v>153</v>
      </c>
      <c r="C15" s="45">
        <v>120</v>
      </c>
      <c r="D15" s="45">
        <v>118</v>
      </c>
      <c r="E15" s="40">
        <f t="shared" si="0"/>
        <v>391</v>
      </c>
      <c r="F15" s="187">
        <f t="shared" si="1"/>
        <v>130.33333333333334</v>
      </c>
      <c r="R15" s="138"/>
    </row>
    <row r="16" spans="1:18" ht="15.75" thickBot="1">
      <c r="A16" s="653" t="s">
        <v>264</v>
      </c>
      <c r="B16" s="45">
        <v>159</v>
      </c>
      <c r="C16" s="45">
        <v>76</v>
      </c>
      <c r="D16" s="45">
        <v>80</v>
      </c>
      <c r="E16" s="225">
        <f t="shared" si="0"/>
        <v>315</v>
      </c>
      <c r="F16" s="226">
        <f t="shared" si="1"/>
        <v>105</v>
      </c>
      <c r="R16" s="138"/>
    </row>
    <row r="17" spans="1:7" ht="15.75" customHeight="1" thickBot="1">
      <c r="A17" s="133" t="s">
        <v>5</v>
      </c>
      <c r="B17" s="62">
        <f>SUM(B7:B16)</f>
        <v>3022</v>
      </c>
      <c r="C17" s="222">
        <f>SUM(C7:C16)</f>
        <v>3187</v>
      </c>
      <c r="D17" s="63">
        <f>SUM(D7:D16)</f>
        <v>2846</v>
      </c>
      <c r="E17" s="203">
        <f>SUM(E7:E16)</f>
        <v>9055</v>
      </c>
      <c r="F17" s="227">
        <f t="shared" si="1"/>
        <v>3018.3333333333335</v>
      </c>
    </row>
    <row r="18" spans="1:7" ht="15">
      <c r="A18" s="228"/>
      <c r="B18" s="6"/>
      <c r="C18" s="6"/>
      <c r="D18" s="6"/>
      <c r="E18" s="6"/>
    </row>
    <row r="19" spans="1:7" ht="57" customHeight="1">
      <c r="A19" s="135"/>
      <c r="B19" s="229"/>
      <c r="C19" s="229"/>
      <c r="D19" s="229"/>
      <c r="E19" s="229"/>
      <c r="F19" s="956"/>
      <c r="G19" s="956"/>
    </row>
    <row r="20" spans="1:7">
      <c r="A20" s="136"/>
      <c r="B20" s="230"/>
      <c r="C20" s="230"/>
      <c r="D20" s="230"/>
      <c r="E20" s="230"/>
    </row>
    <row r="21" spans="1:7" ht="82.5" customHeight="1">
      <c r="A21" s="135"/>
      <c r="B21" s="229"/>
      <c r="C21" s="229"/>
      <c r="D21" s="229"/>
      <c r="E21" s="229"/>
      <c r="F21" s="956"/>
      <c r="G21" s="956"/>
    </row>
    <row r="22" spans="1:7">
      <c r="A22" s="135"/>
      <c r="B22" s="229"/>
      <c r="C22" s="229"/>
      <c r="D22" s="229"/>
      <c r="E22" s="229"/>
    </row>
    <row r="23" spans="1:7" ht="66.75" customHeight="1">
      <c r="A23" s="135"/>
      <c r="B23" s="229"/>
      <c r="C23" s="229"/>
      <c r="D23" s="229"/>
      <c r="E23" s="229"/>
      <c r="F23" s="956"/>
      <c r="G23" s="956"/>
    </row>
    <row r="24" spans="1:7">
      <c r="A24" s="136"/>
      <c r="B24" s="230"/>
      <c r="C24" s="230"/>
      <c r="D24" s="230"/>
      <c r="E24" s="230"/>
    </row>
    <row r="25" spans="1:7">
      <c r="A25" s="135"/>
      <c r="B25" s="229"/>
      <c r="C25" s="229"/>
      <c r="D25" s="229"/>
      <c r="E25" s="229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>
      <selection activeCell="F30" sqref="F30"/>
    </sheetView>
  </sheetViews>
  <sheetFormatPr defaultColWidth="5.5703125" defaultRowHeight="14.25"/>
  <cols>
    <col min="1" max="1" width="58.28515625" style="13" customWidth="1"/>
    <col min="2" max="2" width="8.140625" style="139" customWidth="1"/>
    <col min="3" max="16" width="9.140625" style="13" customWidth="1"/>
    <col min="17" max="21" width="9.140625" style="123" customWidth="1"/>
    <col min="22" max="22" width="12" style="123" customWidth="1"/>
    <col min="23" max="23" width="9.140625" style="123" customWidth="1"/>
    <col min="24" max="24" width="12.85546875" style="123" customWidth="1"/>
    <col min="25" max="25" width="20.28515625" style="123" bestFit="1" customWidth="1"/>
    <col min="26" max="26" width="24.28515625" style="123" hidden="1" customWidth="1"/>
    <col min="27" max="27" width="9.140625" style="123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20" t="s">
        <v>0</v>
      </c>
    </row>
    <row r="2" spans="1:15" ht="15">
      <c r="A2" s="1" t="s">
        <v>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5" ht="15">
      <c r="A3" s="1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5">
      <c r="A4" s="1" t="s">
        <v>462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ht="15.75" thickBot="1">
      <c r="A6" s="231" t="s">
        <v>206</v>
      </c>
      <c r="B6" s="65">
        <v>45170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>
      <c r="A7" s="824" t="s">
        <v>231</v>
      </c>
      <c r="B7" s="827">
        <v>622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15">
      <c r="A8" s="825" t="s">
        <v>232</v>
      </c>
      <c r="B8" s="828">
        <v>607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5" customHeight="1">
      <c r="A9" s="825" t="s">
        <v>230</v>
      </c>
      <c r="B9" s="828">
        <v>365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>
      <c r="A10" s="825" t="s">
        <v>217</v>
      </c>
      <c r="B10" s="828">
        <v>288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15">
      <c r="A11" s="825" t="s">
        <v>223</v>
      </c>
      <c r="B11" s="828">
        <v>221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5">
      <c r="A12" s="825" t="s">
        <v>228</v>
      </c>
      <c r="B12" s="828">
        <v>220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1:15" ht="15" customHeight="1">
      <c r="A13" s="825" t="s">
        <v>227</v>
      </c>
      <c r="B13" s="828">
        <v>200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5">
      <c r="A14" s="825" t="s">
        <v>236</v>
      </c>
      <c r="B14" s="828">
        <v>187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5">
      <c r="A15" s="825" t="s">
        <v>264</v>
      </c>
      <c r="B15" s="828">
        <v>159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5" ht="15" thickBot="1">
      <c r="A16" s="826" t="s">
        <v>144</v>
      </c>
      <c r="B16" s="829">
        <v>153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1:31" ht="15.75" thickBot="1">
      <c r="A17" s="610" t="s">
        <v>5</v>
      </c>
      <c r="B17" s="823">
        <f>SUM(B7:B16)</f>
        <v>3022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spans="1:31" ht="15">
      <c r="A18" s="657"/>
      <c r="B18" s="658"/>
      <c r="C18" s="606"/>
      <c r="D18" s="606"/>
      <c r="E18" s="606"/>
      <c r="F18" s="606"/>
      <c r="G18" s="606"/>
      <c r="H18" s="606"/>
      <c r="I18" s="606"/>
      <c r="J18" s="606"/>
      <c r="K18" s="606"/>
      <c r="L18" s="606"/>
      <c r="M18" s="606"/>
      <c r="N18" s="606"/>
      <c r="O18" s="606"/>
      <c r="P18" s="606"/>
      <c r="Q18" s="606"/>
      <c r="R18" s="606"/>
    </row>
    <row r="19" spans="1:31">
      <c r="A19" s="612" t="s">
        <v>285</v>
      </c>
      <c r="B19" s="636"/>
      <c r="C19" s="606"/>
      <c r="D19" s="606"/>
      <c r="E19" s="606"/>
      <c r="F19" s="606"/>
      <c r="G19" s="606"/>
      <c r="H19" s="606"/>
      <c r="I19" s="606"/>
      <c r="J19" s="606"/>
      <c r="K19" s="606"/>
      <c r="L19" s="606"/>
      <c r="M19" s="606"/>
      <c r="N19" s="606"/>
      <c r="O19" s="606"/>
      <c r="P19" s="593"/>
      <c r="Q19" s="593"/>
      <c r="R19" s="606"/>
      <c r="S19" s="13"/>
      <c r="T19" s="13"/>
    </row>
    <row r="20" spans="1:31" s="206" customFormat="1" ht="15.75" customHeight="1">
      <c r="A20" s="598"/>
      <c r="B20" s="830"/>
      <c r="C20" s="593"/>
      <c r="D20" s="593"/>
      <c r="E20" s="593"/>
      <c r="F20" s="593"/>
      <c r="G20" s="593"/>
      <c r="H20" s="593"/>
      <c r="I20" s="593"/>
      <c r="J20" s="593"/>
      <c r="K20" s="593"/>
      <c r="L20" s="593"/>
      <c r="M20" s="593"/>
      <c r="N20" s="593"/>
      <c r="O20" s="606"/>
      <c r="P20" s="593"/>
      <c r="Q20" s="593"/>
      <c r="R20" s="606"/>
    </row>
    <row r="21" spans="1:31" s="206" customFormat="1">
      <c r="A21" s="612"/>
      <c r="B21" s="636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593"/>
      <c r="O21" s="606"/>
      <c r="P21" s="593"/>
      <c r="Q21" s="593"/>
      <c r="R21" s="606"/>
    </row>
    <row r="22" spans="1:31" s="606" customFormat="1" ht="15" customHeight="1">
      <c r="A22" s="611"/>
      <c r="B22" s="606" t="str">
        <f>A7</f>
        <v>Secretaria Municipal das Subprefeituras</v>
      </c>
      <c r="C22" s="606" t="str">
        <f>A8</f>
        <v>Secretaria Municipal de Assistência e Desenvolvimento Social</v>
      </c>
      <c r="D22" s="606" t="str">
        <f>A9</f>
        <v>Secretaria Municipal da Saúde</v>
      </c>
      <c r="E22" s="606" t="str">
        <f>A10</f>
        <v>Companhia de Engenharia de Tráfego - CET</v>
      </c>
      <c r="F22" s="606" t="str">
        <f>A11</f>
        <v>São Paulo Transportes - SPTRANS</v>
      </c>
      <c r="G22" s="606" t="str">
        <f>A12</f>
        <v>Secretaria Municipal da Fazenda</v>
      </c>
      <c r="H22" s="606" t="str">
        <f>A13</f>
        <v>Secretaria Executiva de Limpeza Urbana**</v>
      </c>
      <c r="I22" s="606" t="str">
        <f>A14</f>
        <v>Secretaria Municipal de Educação</v>
      </c>
      <c r="J22" s="606" t="str">
        <f>A15</f>
        <v>Subprefeitura Lapa</v>
      </c>
      <c r="K22" s="606" t="str">
        <f>A16</f>
        <v>Órgão externo</v>
      </c>
      <c r="L22" s="606" t="s">
        <v>5</v>
      </c>
      <c r="N22" s="593"/>
      <c r="P22" s="593"/>
      <c r="Q22" s="593"/>
    </row>
    <row r="23" spans="1:31" s="606" customFormat="1">
      <c r="A23" s="612"/>
      <c r="B23" s="606">
        <f>B7</f>
        <v>622</v>
      </c>
      <c r="C23" s="606">
        <f>B8</f>
        <v>607</v>
      </c>
      <c r="D23" s="606">
        <f>B9</f>
        <v>365</v>
      </c>
      <c r="E23" s="606">
        <f>B10</f>
        <v>288</v>
      </c>
      <c r="F23" s="606">
        <f>B11</f>
        <v>221</v>
      </c>
      <c r="G23" s="606">
        <f>B12</f>
        <v>220</v>
      </c>
      <c r="H23" s="606">
        <f>B13</f>
        <v>200</v>
      </c>
      <c r="I23" s="606">
        <f>B14</f>
        <v>187</v>
      </c>
      <c r="J23" s="606">
        <f>B15</f>
        <v>159</v>
      </c>
      <c r="K23" s="606">
        <f>B16</f>
        <v>153</v>
      </c>
      <c r="L23" s="613"/>
      <c r="N23" s="593"/>
      <c r="P23" s="593"/>
      <c r="Q23" s="593"/>
      <c r="S23" s="614"/>
      <c r="T23" s="615"/>
      <c r="U23" s="615"/>
      <c r="V23" s="615"/>
      <c r="W23" s="615"/>
      <c r="X23" s="615"/>
      <c r="Y23" s="615"/>
      <c r="Z23" s="607"/>
      <c r="AA23" s="615"/>
      <c r="AB23" s="615"/>
      <c r="AC23" s="615"/>
      <c r="AD23" s="615"/>
      <c r="AE23" s="616"/>
    </row>
    <row r="24" spans="1:31" s="606" customFormat="1" ht="16.5" customHeight="1">
      <c r="A24" s="617"/>
      <c r="L24" s="613"/>
      <c r="N24" s="593"/>
      <c r="P24" s="593"/>
      <c r="Q24" s="593"/>
      <c r="S24" s="614"/>
      <c r="T24" s="615"/>
      <c r="U24" s="615"/>
      <c r="V24" s="615"/>
      <c r="W24" s="615"/>
      <c r="X24" s="615"/>
      <c r="Y24" s="615"/>
      <c r="Z24" s="607"/>
      <c r="AA24" s="615"/>
      <c r="AB24" s="615"/>
      <c r="AC24" s="615"/>
      <c r="AD24" s="615"/>
      <c r="AE24" s="616"/>
    </row>
    <row r="25" spans="1:31" s="606" customFormat="1">
      <c r="A25" s="612"/>
      <c r="L25" s="613">
        <f>UNIDADES!E72</f>
        <v>4624</v>
      </c>
      <c r="N25" s="593"/>
      <c r="P25" s="593"/>
      <c r="Q25" s="593"/>
      <c r="S25" s="614"/>
      <c r="T25" s="615"/>
      <c r="U25" s="615"/>
      <c r="V25" s="615"/>
      <c r="W25" s="615"/>
      <c r="X25" s="615"/>
      <c r="Y25" s="615"/>
      <c r="Z25" s="607"/>
      <c r="AA25" s="615"/>
      <c r="AB25" s="615"/>
      <c r="AC25" s="615"/>
      <c r="AD25" s="615"/>
      <c r="AE25" s="616"/>
    </row>
    <row r="26" spans="1:31" s="206" customFormat="1" ht="15">
      <c r="A26" s="606"/>
      <c r="B26" s="615"/>
      <c r="C26" s="606"/>
      <c r="D26" s="606"/>
      <c r="E26" s="606"/>
      <c r="F26" s="606"/>
      <c r="G26" s="606"/>
      <c r="H26" s="618"/>
      <c r="I26" s="606"/>
      <c r="J26" s="606"/>
      <c r="K26" s="606"/>
      <c r="L26" s="606"/>
      <c r="M26" s="606"/>
      <c r="N26" s="593"/>
      <c r="O26" s="606"/>
      <c r="P26" s="593"/>
      <c r="Q26" s="593"/>
      <c r="R26" s="606"/>
      <c r="S26" s="233"/>
      <c r="T26" s="234"/>
      <c r="U26" s="234"/>
      <c r="V26" s="234"/>
      <c r="W26" s="234"/>
      <c r="X26" s="234"/>
      <c r="Y26" s="234"/>
      <c r="Z26" s="235"/>
      <c r="AA26" s="234"/>
      <c r="AB26" s="234"/>
      <c r="AC26" s="234"/>
      <c r="AD26" s="234"/>
      <c r="AE26" s="236"/>
    </row>
    <row r="27" spans="1:31" s="206" customFormat="1">
      <c r="A27" s="593"/>
      <c r="B27" s="601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606"/>
      <c r="P27" s="593"/>
      <c r="Q27" s="593"/>
      <c r="R27" s="606"/>
      <c r="S27" s="233"/>
      <c r="T27" s="234"/>
      <c r="U27" s="234"/>
      <c r="V27" s="234"/>
      <c r="W27" s="234"/>
      <c r="X27" s="234"/>
      <c r="Y27" s="234"/>
      <c r="Z27" s="235"/>
      <c r="AA27" s="234"/>
      <c r="AB27" s="234"/>
      <c r="AC27" s="234"/>
      <c r="AD27" s="234"/>
      <c r="AE27" s="236"/>
    </row>
    <row r="28" spans="1:31" s="206" customFormat="1">
      <c r="A28" s="593"/>
      <c r="B28" s="601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606"/>
      <c r="P28" s="593"/>
      <c r="Q28" s="593"/>
      <c r="R28" s="606"/>
      <c r="S28" s="233"/>
      <c r="T28" s="234"/>
      <c r="U28" s="234"/>
      <c r="V28" s="234"/>
      <c r="W28" s="234"/>
      <c r="X28" s="234"/>
      <c r="Y28" s="234"/>
      <c r="Z28" s="235"/>
      <c r="AA28" s="234"/>
      <c r="AB28" s="234"/>
      <c r="AC28" s="234"/>
      <c r="AD28" s="234"/>
      <c r="AE28" s="236"/>
    </row>
    <row r="29" spans="1:31" s="206" customFormat="1">
      <c r="A29" s="593"/>
      <c r="B29" s="601"/>
      <c r="C29" s="593"/>
      <c r="D29" s="593"/>
      <c r="E29" s="593"/>
      <c r="F29" s="593"/>
      <c r="G29" s="593"/>
      <c r="H29" s="593"/>
      <c r="I29" s="593"/>
      <c r="J29" s="593"/>
      <c r="K29" s="593"/>
      <c r="L29" s="593"/>
      <c r="M29" s="593"/>
      <c r="N29" s="593"/>
      <c r="O29" s="606"/>
      <c r="S29" s="233"/>
      <c r="T29" s="234"/>
      <c r="U29" s="234"/>
      <c r="V29" s="234"/>
      <c r="W29" s="234"/>
      <c r="X29" s="234"/>
      <c r="Y29" s="234"/>
      <c r="Z29" s="235"/>
      <c r="AA29" s="234"/>
      <c r="AB29" s="234"/>
      <c r="AC29" s="234"/>
      <c r="AD29" s="234"/>
      <c r="AE29" s="236"/>
    </row>
    <row r="30" spans="1:31" s="206" customFormat="1">
      <c r="B30" s="234"/>
      <c r="S30" s="233"/>
      <c r="T30" s="234"/>
      <c r="U30" s="234"/>
      <c r="V30" s="234"/>
      <c r="W30" s="234"/>
      <c r="X30" s="234"/>
      <c r="Y30" s="234"/>
      <c r="Z30" s="235"/>
      <c r="AA30" s="234"/>
      <c r="AB30" s="234"/>
      <c r="AC30" s="234"/>
      <c r="AD30" s="234"/>
      <c r="AE30" s="236"/>
    </row>
    <row r="31" spans="1:31">
      <c r="Q31" s="13"/>
      <c r="R31" s="13"/>
      <c r="S31" s="138"/>
      <c r="T31" s="139"/>
      <c r="U31" s="139"/>
      <c r="V31" s="139"/>
      <c r="W31" s="139"/>
      <c r="X31" s="139"/>
      <c r="Y31" s="139"/>
      <c r="Z31" s="124"/>
      <c r="AA31" s="139"/>
      <c r="AB31" s="139"/>
      <c r="AC31" s="139"/>
      <c r="AD31" s="139"/>
      <c r="AE31" s="140"/>
    </row>
    <row r="32" spans="1:31">
      <c r="Q32" s="13"/>
      <c r="R32" s="13"/>
      <c r="S32" s="138"/>
      <c r="T32" s="139"/>
      <c r="U32" s="139"/>
      <c r="V32" s="139"/>
      <c r="W32" s="139"/>
      <c r="X32" s="139"/>
      <c r="Y32" s="139"/>
      <c r="Z32" s="124"/>
      <c r="AA32" s="139"/>
      <c r="AB32" s="237"/>
      <c r="AC32" s="139"/>
      <c r="AD32" s="139"/>
      <c r="AE32" s="140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3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23"/>
    </row>
    <row r="35" spans="1:28">
      <c r="A35" s="123"/>
      <c r="B35" s="237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U35" s="13"/>
      <c r="V35" s="13"/>
      <c r="W35" s="13"/>
      <c r="X35" s="13"/>
      <c r="Y35" s="13"/>
      <c r="Z35" s="13"/>
      <c r="AA35" s="13"/>
      <c r="AB35" s="123"/>
    </row>
    <row r="36" spans="1:28">
      <c r="A36" s="123"/>
      <c r="B36" s="237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U36" s="13"/>
      <c r="V36" s="13"/>
      <c r="W36" s="13"/>
      <c r="X36" s="13"/>
      <c r="Y36" s="13"/>
      <c r="Z36" s="13"/>
      <c r="AA36" s="13"/>
      <c r="AB36" s="123"/>
    </row>
    <row r="37" spans="1:28">
      <c r="A37" s="123"/>
      <c r="B37" s="237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U37" s="13"/>
      <c r="V37" s="13"/>
      <c r="W37" s="13"/>
      <c r="X37" s="13"/>
      <c r="Y37" s="13"/>
      <c r="Z37" s="13"/>
      <c r="AA37" s="13"/>
      <c r="AB37" s="123"/>
    </row>
    <row r="38" spans="1:28">
      <c r="A38" s="123"/>
      <c r="B38" s="237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U38" s="13"/>
      <c r="V38" s="13"/>
      <c r="W38" s="13"/>
      <c r="X38" s="13"/>
      <c r="Y38" s="13"/>
      <c r="Z38" s="13"/>
      <c r="AA38" s="13"/>
      <c r="AB38" s="123"/>
    </row>
    <row r="39" spans="1:28">
      <c r="A39" s="123"/>
      <c r="B39" s="237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U39" s="13"/>
      <c r="V39" s="13"/>
      <c r="W39" s="13"/>
      <c r="X39" s="13"/>
      <c r="Y39" s="13"/>
      <c r="Z39" s="13"/>
      <c r="AA39" s="13"/>
      <c r="AB39" s="123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/>
  </sheetViews>
  <sheetFormatPr defaultRowHeight="15"/>
  <cols>
    <col min="1" max="1" width="24.85546875" style="239" customWidth="1"/>
    <col min="2" max="3" width="6.85546875" bestFit="1" customWidth="1"/>
    <col min="4" max="4" width="6.42578125" bestFit="1" customWidth="1"/>
    <col min="5" max="5" width="6.140625" style="94" bestFit="1" customWidth="1"/>
    <col min="6" max="6" width="7" style="119" bestFit="1" customWidth="1"/>
    <col min="7" max="7" width="5.85546875" style="119" bestFit="1" customWidth="1"/>
    <col min="8" max="8" width="6.42578125" style="119" bestFit="1" customWidth="1"/>
    <col min="9" max="9" width="7" style="119" bestFit="1" customWidth="1"/>
    <col min="10" max="10" width="6.5703125" style="165" bestFit="1" customWidth="1"/>
    <col min="11" max="11" width="7.140625" style="119" bestFit="1" customWidth="1"/>
    <col min="12" max="12" width="6.28515625" style="119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38" t="s">
        <v>0</v>
      </c>
      <c r="B1" s="120"/>
      <c r="C1" s="120"/>
      <c r="D1" s="120"/>
      <c r="E1" s="121"/>
      <c r="F1" s="178"/>
      <c r="G1" s="178"/>
    </row>
    <row r="2" spans="1:16">
      <c r="A2" s="179" t="s">
        <v>1</v>
      </c>
      <c r="B2" s="1"/>
      <c r="C2" s="1"/>
      <c r="D2" s="1"/>
      <c r="E2" s="93"/>
      <c r="F2" s="6"/>
      <c r="G2" s="6"/>
    </row>
    <row r="3" spans="1:16" ht="15.75" thickBot="1"/>
    <row r="4" spans="1:16" ht="52.5" thickBot="1">
      <c r="A4" s="60" t="s">
        <v>206</v>
      </c>
      <c r="B4" s="240">
        <v>45261</v>
      </c>
      <c r="C4" s="241">
        <v>45231</v>
      </c>
      <c r="D4" s="242">
        <v>45200</v>
      </c>
      <c r="E4" s="240">
        <v>45170</v>
      </c>
      <c r="F4" s="241">
        <v>45139</v>
      </c>
      <c r="G4" s="242">
        <v>45108</v>
      </c>
      <c r="H4" s="240">
        <v>45078</v>
      </c>
      <c r="I4" s="240">
        <v>45047</v>
      </c>
      <c r="J4" s="240">
        <v>45017</v>
      </c>
      <c r="K4" s="240">
        <v>44986</v>
      </c>
      <c r="L4" s="240">
        <v>44958</v>
      </c>
      <c r="M4" s="241">
        <v>44927</v>
      </c>
      <c r="N4" s="101" t="s">
        <v>5</v>
      </c>
      <c r="O4" s="101" t="s">
        <v>6</v>
      </c>
      <c r="P4" s="243" t="s">
        <v>286</v>
      </c>
    </row>
    <row r="5" spans="1:16">
      <c r="A5" s="184" t="s">
        <v>287</v>
      </c>
      <c r="B5" s="103"/>
      <c r="C5" s="35"/>
      <c r="D5" s="35"/>
      <c r="E5" s="35">
        <v>21</v>
      </c>
      <c r="F5" s="35">
        <v>23</v>
      </c>
      <c r="G5" s="35">
        <v>37</v>
      </c>
      <c r="H5" s="35">
        <v>25</v>
      </c>
      <c r="I5" s="35">
        <v>29</v>
      </c>
      <c r="J5" s="35">
        <v>21</v>
      </c>
      <c r="K5" s="45">
        <v>40</v>
      </c>
      <c r="L5" s="35">
        <v>24</v>
      </c>
      <c r="M5" s="244">
        <v>24</v>
      </c>
      <c r="N5" s="245">
        <f t="shared" ref="N5:N36" si="0">SUM(B5:M5)</f>
        <v>244</v>
      </c>
      <c r="O5" s="246">
        <f t="shared" ref="O5:O37" si="1">AVERAGE(B5:M5)</f>
        <v>27.111111111111111</v>
      </c>
      <c r="P5" s="247">
        <f>N5/$N$37*100</f>
        <v>2.2628211072985254</v>
      </c>
    </row>
    <row r="6" spans="1:16">
      <c r="A6" s="190" t="s">
        <v>288</v>
      </c>
      <c r="B6" s="105"/>
      <c r="C6" s="45"/>
      <c r="D6" s="45"/>
      <c r="E6" s="45">
        <v>56</v>
      </c>
      <c r="F6" s="45">
        <v>64</v>
      </c>
      <c r="G6" s="45">
        <v>51</v>
      </c>
      <c r="H6" s="45">
        <v>54</v>
      </c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248">
        <f t="shared" si="0"/>
        <v>532</v>
      </c>
      <c r="O6" s="249">
        <f t="shared" si="1"/>
        <v>59.111111111111114</v>
      </c>
      <c r="P6" s="250">
        <f t="shared" ref="P6:P36" si="2">N6/$N$37*100</f>
        <v>4.9336919224705555</v>
      </c>
    </row>
    <row r="7" spans="1:16">
      <c r="A7" s="190" t="s">
        <v>289</v>
      </c>
      <c r="B7" s="105"/>
      <c r="C7" s="45"/>
      <c r="D7" s="45"/>
      <c r="E7" s="45">
        <v>37</v>
      </c>
      <c r="F7" s="45">
        <v>43</v>
      </c>
      <c r="G7" s="45">
        <v>94</v>
      </c>
      <c r="H7" s="45">
        <v>41</v>
      </c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248">
        <f t="shared" si="0"/>
        <v>448</v>
      </c>
      <c r="O7" s="249">
        <f t="shared" si="1"/>
        <v>49.777777777777779</v>
      </c>
      <c r="P7" s="250">
        <f t="shared" si="2"/>
        <v>4.1546879347120464</v>
      </c>
    </row>
    <row r="8" spans="1:16">
      <c r="A8" s="190" t="s">
        <v>290</v>
      </c>
      <c r="B8" s="105"/>
      <c r="C8" s="45"/>
      <c r="D8" s="45"/>
      <c r="E8" s="45">
        <v>44</v>
      </c>
      <c r="F8" s="45">
        <v>38</v>
      </c>
      <c r="G8" s="45">
        <v>34</v>
      </c>
      <c r="H8" s="45">
        <v>35</v>
      </c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248">
        <f t="shared" si="0"/>
        <v>333</v>
      </c>
      <c r="O8" s="249">
        <f t="shared" si="1"/>
        <v>37</v>
      </c>
      <c r="P8" s="250">
        <f t="shared" si="2"/>
        <v>3.0881943800426597</v>
      </c>
    </row>
    <row r="9" spans="1:16">
      <c r="A9" s="190" t="s">
        <v>291</v>
      </c>
      <c r="B9" s="105"/>
      <c r="C9" s="45"/>
      <c r="D9" s="45"/>
      <c r="E9" s="45">
        <v>29</v>
      </c>
      <c r="F9" s="45">
        <v>23</v>
      </c>
      <c r="G9" s="45">
        <v>43</v>
      </c>
      <c r="H9" s="45">
        <v>29</v>
      </c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248">
        <f t="shared" si="0"/>
        <v>309</v>
      </c>
      <c r="O9" s="249">
        <f t="shared" si="1"/>
        <v>34.333333333333336</v>
      </c>
      <c r="P9" s="250">
        <f t="shared" si="2"/>
        <v>2.865621812111657</v>
      </c>
    </row>
    <row r="10" spans="1:16">
      <c r="A10" s="190" t="s">
        <v>292</v>
      </c>
      <c r="B10" s="105"/>
      <c r="C10" s="45"/>
      <c r="D10" s="45"/>
      <c r="E10" s="45">
        <v>27</v>
      </c>
      <c r="F10" s="45">
        <v>37</v>
      </c>
      <c r="G10" s="45">
        <v>34</v>
      </c>
      <c r="H10" s="45">
        <v>32</v>
      </c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248">
        <f t="shared" si="0"/>
        <v>348</v>
      </c>
      <c r="O10" s="249">
        <f t="shared" si="1"/>
        <v>38.666666666666664</v>
      </c>
      <c r="P10" s="250">
        <f t="shared" si="2"/>
        <v>3.2273022349995366</v>
      </c>
    </row>
    <row r="11" spans="1:16">
      <c r="A11" s="190" t="s">
        <v>293</v>
      </c>
      <c r="B11" s="105"/>
      <c r="C11" s="45"/>
      <c r="D11" s="45"/>
      <c r="E11" s="45">
        <v>7</v>
      </c>
      <c r="F11" s="45">
        <v>3</v>
      </c>
      <c r="G11" s="45">
        <v>2</v>
      </c>
      <c r="H11" s="45">
        <v>5</v>
      </c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248">
        <f t="shared" si="0"/>
        <v>64</v>
      </c>
      <c r="O11" s="249">
        <f t="shared" si="1"/>
        <v>7.1111111111111107</v>
      </c>
      <c r="P11" s="250">
        <f t="shared" si="2"/>
        <v>0.59352684781600662</v>
      </c>
    </row>
    <row r="12" spans="1:16">
      <c r="A12" s="190" t="s">
        <v>294</v>
      </c>
      <c r="B12" s="105"/>
      <c r="C12" s="45"/>
      <c r="D12" s="45"/>
      <c r="E12" s="45">
        <v>11</v>
      </c>
      <c r="F12" s="45">
        <v>16</v>
      </c>
      <c r="G12" s="45">
        <v>19</v>
      </c>
      <c r="H12" s="45">
        <v>10</v>
      </c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248">
        <f t="shared" si="0"/>
        <v>123</v>
      </c>
      <c r="O12" s="249">
        <f t="shared" si="1"/>
        <v>13.666666666666666</v>
      </c>
      <c r="P12" s="250">
        <f t="shared" si="2"/>
        <v>1.1406844106463878</v>
      </c>
    </row>
    <row r="13" spans="1:16">
      <c r="A13" s="190" t="s">
        <v>295</v>
      </c>
      <c r="B13" s="105"/>
      <c r="C13" s="45"/>
      <c r="D13" s="45"/>
      <c r="E13" s="45">
        <v>25</v>
      </c>
      <c r="F13" s="45">
        <v>29</v>
      </c>
      <c r="G13" s="45">
        <v>36</v>
      </c>
      <c r="H13" s="45">
        <v>26</v>
      </c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248">
        <f t="shared" si="0"/>
        <v>220</v>
      </c>
      <c r="O13" s="249">
        <f t="shared" si="1"/>
        <v>24.444444444444443</v>
      </c>
      <c r="P13" s="250">
        <f t="shared" si="2"/>
        <v>2.0402485393675232</v>
      </c>
    </row>
    <row r="14" spans="1:16">
      <c r="A14" s="190" t="s">
        <v>296</v>
      </c>
      <c r="B14" s="105"/>
      <c r="C14" s="45"/>
      <c r="D14" s="45"/>
      <c r="E14" s="45">
        <v>11</v>
      </c>
      <c r="F14" s="45">
        <v>11</v>
      </c>
      <c r="G14" s="45">
        <v>9</v>
      </c>
      <c r="H14" s="45">
        <v>12</v>
      </c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248">
        <f t="shared" si="0"/>
        <v>98</v>
      </c>
      <c r="O14" s="249">
        <f t="shared" si="1"/>
        <v>10.888888888888889</v>
      </c>
      <c r="P14" s="250">
        <f t="shared" si="2"/>
        <v>0.90883798571826013</v>
      </c>
    </row>
    <row r="15" spans="1:16">
      <c r="A15" s="190" t="s">
        <v>297</v>
      </c>
      <c r="B15" s="105"/>
      <c r="C15" s="45"/>
      <c r="D15" s="45"/>
      <c r="E15" s="45">
        <v>32</v>
      </c>
      <c r="F15" s="45">
        <v>46</v>
      </c>
      <c r="G15" s="45">
        <v>50</v>
      </c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248">
        <f t="shared" si="0"/>
        <v>420</v>
      </c>
      <c r="O15" s="249">
        <f t="shared" si="1"/>
        <v>46.666666666666664</v>
      </c>
      <c r="P15" s="250">
        <f t="shared" si="2"/>
        <v>3.8950199387925442</v>
      </c>
    </row>
    <row r="16" spans="1:16">
      <c r="A16" s="190" t="s">
        <v>298</v>
      </c>
      <c r="B16" s="105"/>
      <c r="C16" s="45"/>
      <c r="D16" s="45"/>
      <c r="E16" s="45">
        <v>104</v>
      </c>
      <c r="F16" s="45">
        <v>22</v>
      </c>
      <c r="G16" s="45">
        <v>27</v>
      </c>
      <c r="H16" s="45">
        <v>23</v>
      </c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248">
        <f t="shared" si="0"/>
        <v>313</v>
      </c>
      <c r="O16" s="249">
        <f t="shared" si="1"/>
        <v>34.777777777777779</v>
      </c>
      <c r="P16" s="250">
        <f t="shared" si="2"/>
        <v>2.9027172401001575</v>
      </c>
    </row>
    <row r="17" spans="1:20">
      <c r="A17" s="190" t="s">
        <v>299</v>
      </c>
      <c r="B17" s="105"/>
      <c r="C17" s="45"/>
      <c r="D17" s="45"/>
      <c r="E17" s="45">
        <v>34</v>
      </c>
      <c r="F17" s="45">
        <v>43</v>
      </c>
      <c r="G17" s="45">
        <v>42</v>
      </c>
      <c r="H17" s="45">
        <v>38</v>
      </c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248">
        <f t="shared" si="0"/>
        <v>393</v>
      </c>
      <c r="O17" s="249">
        <f t="shared" si="1"/>
        <v>43.666666666666664</v>
      </c>
      <c r="P17" s="250">
        <f t="shared" si="2"/>
        <v>3.6446257998701661</v>
      </c>
    </row>
    <row r="18" spans="1:20">
      <c r="A18" s="190" t="s">
        <v>300</v>
      </c>
      <c r="B18" s="105"/>
      <c r="C18" s="45"/>
      <c r="D18" s="45"/>
      <c r="E18" s="45">
        <v>16</v>
      </c>
      <c r="F18" s="45">
        <v>29</v>
      </c>
      <c r="G18" s="45">
        <v>23</v>
      </c>
      <c r="H18" s="45">
        <v>16</v>
      </c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248">
        <f t="shared" si="0"/>
        <v>203</v>
      </c>
      <c r="O18" s="249">
        <f t="shared" si="1"/>
        <v>22.555555555555557</v>
      </c>
      <c r="P18" s="250">
        <f t="shared" si="2"/>
        <v>1.8825929704163962</v>
      </c>
    </row>
    <row r="19" spans="1:20">
      <c r="A19" s="190" t="s">
        <v>301</v>
      </c>
      <c r="B19" s="105"/>
      <c r="C19" s="45"/>
      <c r="D19" s="45"/>
      <c r="E19" s="45">
        <v>49</v>
      </c>
      <c r="F19" s="45">
        <v>38</v>
      </c>
      <c r="G19" s="45">
        <v>31</v>
      </c>
      <c r="H19" s="45">
        <v>30</v>
      </c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248">
        <f t="shared" si="0"/>
        <v>254</v>
      </c>
      <c r="O19" s="249">
        <f t="shared" si="1"/>
        <v>28.222222222222221</v>
      </c>
      <c r="P19" s="250">
        <f t="shared" si="2"/>
        <v>2.3555596772697767</v>
      </c>
      <c r="Q19" s="138"/>
      <c r="T19" s="124"/>
    </row>
    <row r="20" spans="1:20">
      <c r="A20" s="190" t="s">
        <v>302</v>
      </c>
      <c r="B20" s="105"/>
      <c r="C20" s="45"/>
      <c r="D20" s="45"/>
      <c r="E20" s="45">
        <v>159</v>
      </c>
      <c r="F20" s="45">
        <v>76</v>
      </c>
      <c r="G20" s="45">
        <v>80</v>
      </c>
      <c r="H20" s="45">
        <v>82</v>
      </c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248">
        <f t="shared" si="0"/>
        <v>894</v>
      </c>
      <c r="O20" s="249">
        <f t="shared" si="1"/>
        <v>99.333333333333329</v>
      </c>
      <c r="P20" s="250">
        <f t="shared" si="2"/>
        <v>8.2908281554298426</v>
      </c>
      <c r="Q20" s="138"/>
      <c r="T20" s="124"/>
    </row>
    <row r="21" spans="1:20">
      <c r="A21" s="190" t="s">
        <v>303</v>
      </c>
      <c r="B21" s="105"/>
      <c r="C21" s="45"/>
      <c r="D21" s="45"/>
      <c r="E21" s="45">
        <v>16</v>
      </c>
      <c r="F21" s="45">
        <v>25</v>
      </c>
      <c r="G21" s="45">
        <v>37</v>
      </c>
      <c r="H21" s="45">
        <v>24</v>
      </c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248">
        <f t="shared" si="0"/>
        <v>228</v>
      </c>
      <c r="O21" s="249">
        <f t="shared" si="1"/>
        <v>25.333333333333332</v>
      </c>
      <c r="P21" s="250">
        <f t="shared" si="2"/>
        <v>2.1144393953445237</v>
      </c>
      <c r="Q21" s="138"/>
      <c r="T21" s="124"/>
    </row>
    <row r="22" spans="1:20">
      <c r="A22" s="190" t="s">
        <v>304</v>
      </c>
      <c r="B22" s="105"/>
      <c r="C22" s="45"/>
      <c r="D22" s="45"/>
      <c r="E22" s="45">
        <v>63</v>
      </c>
      <c r="F22" s="45">
        <v>57</v>
      </c>
      <c r="G22" s="45">
        <v>63</v>
      </c>
      <c r="H22" s="45">
        <v>61</v>
      </c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248">
        <f t="shared" si="0"/>
        <v>546</v>
      </c>
      <c r="O22" s="249">
        <f t="shared" si="1"/>
        <v>60.666666666666664</v>
      </c>
      <c r="P22" s="250">
        <f t="shared" si="2"/>
        <v>5.0635259204303074</v>
      </c>
      <c r="Q22" s="138"/>
      <c r="T22" s="124"/>
    </row>
    <row r="23" spans="1:20">
      <c r="A23" s="190" t="s">
        <v>305</v>
      </c>
      <c r="B23" s="105"/>
      <c r="C23" s="45"/>
      <c r="D23" s="45"/>
      <c r="E23" s="45">
        <v>8</v>
      </c>
      <c r="F23" s="45">
        <v>14</v>
      </c>
      <c r="G23" s="45">
        <v>11</v>
      </c>
      <c r="H23" s="45">
        <v>8</v>
      </c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248">
        <f t="shared" si="0"/>
        <v>104</v>
      </c>
      <c r="O23" s="249">
        <f t="shared" si="1"/>
        <v>11.555555555555555</v>
      </c>
      <c r="P23" s="250">
        <f t="shared" si="2"/>
        <v>0.96448112770101091</v>
      </c>
      <c r="Q23" s="138"/>
      <c r="T23" s="124"/>
    </row>
    <row r="24" spans="1:20">
      <c r="A24" s="190" t="s">
        <v>306</v>
      </c>
      <c r="B24" s="105"/>
      <c r="C24" s="45"/>
      <c r="D24" s="45"/>
      <c r="E24" s="45">
        <v>56</v>
      </c>
      <c r="F24" s="45">
        <v>79</v>
      </c>
      <c r="G24" s="45">
        <v>63</v>
      </c>
      <c r="H24" s="45">
        <v>55</v>
      </c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248">
        <f t="shared" si="0"/>
        <v>563</v>
      </c>
      <c r="O24" s="249">
        <f t="shared" si="1"/>
        <v>62.555555555555557</v>
      </c>
      <c r="P24" s="250">
        <f t="shared" si="2"/>
        <v>5.2211814893814337</v>
      </c>
      <c r="Q24" s="138"/>
      <c r="T24" s="124"/>
    </row>
    <row r="25" spans="1:20">
      <c r="A25" s="190" t="s">
        <v>307</v>
      </c>
      <c r="B25" s="105"/>
      <c r="C25" s="45"/>
      <c r="D25" s="45"/>
      <c r="E25" s="45">
        <v>11</v>
      </c>
      <c r="F25" s="45">
        <v>7</v>
      </c>
      <c r="G25" s="45">
        <v>8</v>
      </c>
      <c r="H25" s="45">
        <v>9</v>
      </c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248">
        <f t="shared" si="0"/>
        <v>81</v>
      </c>
      <c r="O25" s="249">
        <f t="shared" si="1"/>
        <v>9</v>
      </c>
      <c r="P25" s="250">
        <f t="shared" si="2"/>
        <v>0.75118241676713349</v>
      </c>
      <c r="Q25" s="138"/>
      <c r="T25" s="124"/>
    </row>
    <row r="26" spans="1:20">
      <c r="A26" s="190" t="s">
        <v>308</v>
      </c>
      <c r="B26" s="105"/>
      <c r="C26" s="45"/>
      <c r="D26" s="45"/>
      <c r="E26" s="45">
        <v>71</v>
      </c>
      <c r="F26" s="45">
        <v>31</v>
      </c>
      <c r="G26" s="45">
        <v>50</v>
      </c>
      <c r="H26" s="45">
        <v>46</v>
      </c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248">
        <f t="shared" si="0"/>
        <v>430</v>
      </c>
      <c r="O26" s="249">
        <f t="shared" si="1"/>
        <v>47.777777777777779</v>
      </c>
      <c r="P26" s="250">
        <f t="shared" si="2"/>
        <v>3.9877585087637946</v>
      </c>
      <c r="Q26" s="138"/>
      <c r="T26" s="124"/>
    </row>
    <row r="27" spans="1:20">
      <c r="A27" s="190" t="s">
        <v>309</v>
      </c>
      <c r="B27" s="105"/>
      <c r="C27" s="45"/>
      <c r="D27" s="45"/>
      <c r="E27" s="45">
        <v>42</v>
      </c>
      <c r="F27" s="45">
        <v>46</v>
      </c>
      <c r="G27" s="45">
        <v>46</v>
      </c>
      <c r="H27" s="45">
        <v>36</v>
      </c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248">
        <f t="shared" si="0"/>
        <v>396</v>
      </c>
      <c r="O27" s="249">
        <f t="shared" si="1"/>
        <v>44</v>
      </c>
      <c r="P27" s="250">
        <f t="shared" si="2"/>
        <v>3.672447370861541</v>
      </c>
      <c r="Q27" s="138"/>
      <c r="T27" s="124"/>
    </row>
    <row r="28" spans="1:20">
      <c r="A28" s="190" t="s">
        <v>310</v>
      </c>
      <c r="B28" s="105"/>
      <c r="C28" s="45"/>
      <c r="D28" s="45"/>
      <c r="E28" s="45">
        <v>48</v>
      </c>
      <c r="F28" s="45">
        <v>59</v>
      </c>
      <c r="G28" s="45">
        <v>65</v>
      </c>
      <c r="H28" s="45">
        <v>43</v>
      </c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248">
        <f t="shared" si="0"/>
        <v>447</v>
      </c>
      <c r="O28" s="249">
        <f t="shared" si="1"/>
        <v>49.666666666666664</v>
      </c>
      <c r="P28" s="250">
        <f t="shared" si="2"/>
        <v>4.1454140777149213</v>
      </c>
      <c r="Q28" s="138"/>
      <c r="T28" s="124"/>
    </row>
    <row r="29" spans="1:20">
      <c r="A29" s="190" t="s">
        <v>311</v>
      </c>
      <c r="B29" s="105"/>
      <c r="C29" s="45"/>
      <c r="D29" s="45"/>
      <c r="E29" s="45">
        <v>51</v>
      </c>
      <c r="F29" s="45">
        <v>64</v>
      </c>
      <c r="G29" s="45">
        <v>83</v>
      </c>
      <c r="H29" s="45">
        <v>63</v>
      </c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248">
        <f t="shared" si="0"/>
        <v>547</v>
      </c>
      <c r="O29" s="249">
        <f t="shared" si="1"/>
        <v>60.777777777777779</v>
      </c>
      <c r="P29" s="250">
        <f t="shared" si="2"/>
        <v>5.0727997774274325</v>
      </c>
      <c r="Q29" s="138"/>
      <c r="T29" s="124"/>
    </row>
    <row r="30" spans="1:20">
      <c r="A30" s="190" t="s">
        <v>312</v>
      </c>
      <c r="B30" s="105"/>
      <c r="C30" s="45"/>
      <c r="D30" s="45"/>
      <c r="E30" s="45">
        <v>24</v>
      </c>
      <c r="F30" s="45">
        <v>22</v>
      </c>
      <c r="G30" s="45">
        <v>21</v>
      </c>
      <c r="H30" s="45">
        <v>27</v>
      </c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248">
        <f t="shared" si="0"/>
        <v>237</v>
      </c>
      <c r="O30" s="249">
        <f t="shared" si="1"/>
        <v>26.333333333333332</v>
      </c>
      <c r="P30" s="250">
        <f t="shared" si="2"/>
        <v>2.1979041083186499</v>
      </c>
      <c r="Q30" s="138"/>
      <c r="T30" s="124"/>
    </row>
    <row r="31" spans="1:20">
      <c r="A31" s="190" t="s">
        <v>313</v>
      </c>
      <c r="B31" s="105"/>
      <c r="C31" s="45"/>
      <c r="D31" s="45"/>
      <c r="E31" s="45">
        <v>12</v>
      </c>
      <c r="F31" s="45">
        <v>15</v>
      </c>
      <c r="G31" s="45">
        <v>23</v>
      </c>
      <c r="H31" s="45">
        <v>18</v>
      </c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248">
        <f t="shared" si="0"/>
        <v>155</v>
      </c>
      <c r="O31" s="249">
        <f t="shared" si="1"/>
        <v>17.222222222222221</v>
      </c>
      <c r="P31" s="250">
        <f t="shared" si="2"/>
        <v>1.4374478345543913</v>
      </c>
      <c r="Q31" s="138"/>
      <c r="T31" s="124"/>
    </row>
    <row r="32" spans="1:20">
      <c r="A32" s="190" t="s">
        <v>314</v>
      </c>
      <c r="B32" s="105"/>
      <c r="C32" s="45"/>
      <c r="D32" s="45"/>
      <c r="E32" s="45">
        <v>12</v>
      </c>
      <c r="F32" s="45">
        <v>16</v>
      </c>
      <c r="G32" s="45">
        <v>20</v>
      </c>
      <c r="H32" s="45">
        <v>17</v>
      </c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248">
        <f t="shared" si="0"/>
        <v>169</v>
      </c>
      <c r="O32" s="249">
        <f t="shared" si="1"/>
        <v>18.777777777777779</v>
      </c>
      <c r="P32" s="250">
        <f t="shared" si="2"/>
        <v>1.5672818325141427</v>
      </c>
      <c r="Q32" s="138"/>
      <c r="T32" s="124"/>
    </row>
    <row r="33" spans="1:20">
      <c r="A33" s="190" t="s">
        <v>315</v>
      </c>
      <c r="B33" s="105"/>
      <c r="C33" s="45"/>
      <c r="D33" s="45"/>
      <c r="E33" s="45">
        <v>66</v>
      </c>
      <c r="F33" s="45">
        <v>57</v>
      </c>
      <c r="G33" s="45">
        <v>76</v>
      </c>
      <c r="H33" s="45">
        <v>72</v>
      </c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248">
        <f t="shared" si="0"/>
        <v>621</v>
      </c>
      <c r="O33" s="249">
        <f t="shared" si="1"/>
        <v>69</v>
      </c>
      <c r="P33" s="250">
        <f t="shared" si="2"/>
        <v>5.7590651952146894</v>
      </c>
      <c r="Q33" s="138"/>
      <c r="T33" s="124"/>
    </row>
    <row r="34" spans="1:20">
      <c r="A34" s="190" t="s">
        <v>316</v>
      </c>
      <c r="B34" s="105"/>
      <c r="C34" s="45"/>
      <c r="D34" s="45"/>
      <c r="E34" s="45">
        <v>38</v>
      </c>
      <c r="F34" s="45">
        <v>40</v>
      </c>
      <c r="G34" s="45">
        <v>50</v>
      </c>
      <c r="H34" s="45">
        <v>28</v>
      </c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248">
        <f t="shared" si="0"/>
        <v>313</v>
      </c>
      <c r="O34" s="249">
        <f t="shared" si="1"/>
        <v>34.777777777777779</v>
      </c>
      <c r="P34" s="250">
        <f t="shared" si="2"/>
        <v>2.9027172401001575</v>
      </c>
      <c r="Q34" s="138"/>
      <c r="T34" s="124"/>
    </row>
    <row r="35" spans="1:20">
      <c r="A35" s="190" t="s">
        <v>317</v>
      </c>
      <c r="B35" s="105"/>
      <c r="C35" s="45"/>
      <c r="D35" s="45"/>
      <c r="E35" s="45">
        <v>50</v>
      </c>
      <c r="F35" s="45">
        <v>53</v>
      </c>
      <c r="G35" s="45">
        <v>59</v>
      </c>
      <c r="H35" s="45">
        <v>58</v>
      </c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248">
        <f t="shared" si="0"/>
        <v>493</v>
      </c>
      <c r="O35" s="249">
        <f t="shared" si="1"/>
        <v>54.777777777777779</v>
      </c>
      <c r="P35" s="250">
        <f t="shared" si="2"/>
        <v>4.5720114995826764</v>
      </c>
      <c r="Q35" s="138"/>
      <c r="T35" s="124"/>
    </row>
    <row r="36" spans="1:20" ht="15.75" thickBot="1">
      <c r="A36" s="194" t="s">
        <v>318</v>
      </c>
      <c r="B36" s="106"/>
      <c r="C36" s="52"/>
      <c r="D36" s="52"/>
      <c r="E36" s="52">
        <v>18</v>
      </c>
      <c r="F36" s="52">
        <v>26</v>
      </c>
      <c r="G36" s="52">
        <v>16</v>
      </c>
      <c r="H36" s="52">
        <v>12</v>
      </c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251">
        <f t="shared" si="0"/>
        <v>257</v>
      </c>
      <c r="O36" s="252">
        <f t="shared" si="1"/>
        <v>28.555555555555557</v>
      </c>
      <c r="P36" s="250">
        <f t="shared" si="2"/>
        <v>2.3833812482611521</v>
      </c>
      <c r="Q36" s="138"/>
      <c r="T36" s="124"/>
    </row>
    <row r="37" spans="1:20" ht="15.75" thickBot="1">
      <c r="A37" s="253" t="s">
        <v>5</v>
      </c>
      <c r="B37" s="62"/>
      <c r="C37" s="62"/>
      <c r="D37" s="62"/>
      <c r="E37" s="59">
        <f t="shared" ref="E37:N37" si="3">SUM(E5:E36)</f>
        <v>1248</v>
      </c>
      <c r="F37" s="59">
        <f t="shared" si="3"/>
        <v>1152</v>
      </c>
      <c r="G37" s="59">
        <f t="shared" si="3"/>
        <v>1303</v>
      </c>
      <c r="H37" s="59">
        <f t="shared" si="3"/>
        <v>1082</v>
      </c>
      <c r="I37" s="59">
        <f t="shared" si="3"/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254">
        <f t="shared" si="3"/>
        <v>1051</v>
      </c>
      <c r="N37" s="255">
        <f t="shared" si="3"/>
        <v>10783</v>
      </c>
      <c r="O37" s="160">
        <f t="shared" si="1"/>
        <v>1198.1111111111111</v>
      </c>
      <c r="P37" s="256">
        <f>SUM(P5:P36)</f>
        <v>100</v>
      </c>
      <c r="Q37" s="138"/>
      <c r="T37" s="124"/>
    </row>
    <row r="38" spans="1:20">
      <c r="Q38" s="138"/>
      <c r="T38" s="124"/>
    </row>
    <row r="39" spans="1:20">
      <c r="Q39" s="138"/>
      <c r="T39" s="124"/>
    </row>
    <row r="40" spans="1:20">
      <c r="Q40" s="138"/>
      <c r="T40" s="124"/>
    </row>
    <row r="41" spans="1:20">
      <c r="Q41" s="138"/>
      <c r="T41" s="124"/>
    </row>
    <row r="42" spans="1:20">
      <c r="Q42" s="138"/>
      <c r="T42" s="124"/>
    </row>
    <row r="43" spans="1:20">
      <c r="Q43" s="138"/>
      <c r="T43" s="124"/>
    </row>
    <row r="44" spans="1:20">
      <c r="Q44" s="138"/>
      <c r="T44" s="124"/>
    </row>
    <row r="45" spans="1:20">
      <c r="Q45" s="138"/>
      <c r="T45" s="124"/>
    </row>
    <row r="46" spans="1:20">
      <c r="Q46" s="138"/>
      <c r="T46" s="124"/>
    </row>
    <row r="47" spans="1:20">
      <c r="Q47" s="138"/>
      <c r="T47" s="124"/>
    </row>
    <row r="48" spans="1:20">
      <c r="Q48" s="138"/>
      <c r="T48" s="124"/>
    </row>
    <row r="49" spans="17:20">
      <c r="Q49" s="138"/>
      <c r="T49" s="124"/>
    </row>
    <row r="50" spans="17:20">
      <c r="Q50" s="138"/>
      <c r="T50" s="12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713" bestFit="1" customWidth="1"/>
    <col min="12" max="12" width="7.140625" style="713" bestFit="1" customWidth="1"/>
    <col min="13" max="13" width="7.5703125" style="713" customWidth="1"/>
    <col min="14" max="14" width="6.140625" style="713" bestFit="1" customWidth="1"/>
    <col min="15" max="15" width="7.85546875" style="713" bestFit="1" customWidth="1"/>
    <col min="16" max="16" width="17.85546875" style="713" customWidth="1"/>
    <col min="17" max="17" width="9.140625" customWidth="1"/>
  </cols>
  <sheetData>
    <row r="1" spans="1:16">
      <c r="A1" s="1" t="s">
        <v>0</v>
      </c>
      <c r="J1" s="618"/>
      <c r="K1" s="618"/>
      <c r="L1" s="618"/>
      <c r="M1" s="618"/>
      <c r="N1" s="618"/>
      <c r="O1" s="618"/>
      <c r="P1" s="618">
        <f>Subprefeituras_2023!E37</f>
        <v>1248</v>
      </c>
    </row>
    <row r="2" spans="1:16">
      <c r="A2" s="1" t="s">
        <v>1</v>
      </c>
      <c r="J2" s="618"/>
      <c r="K2" s="618"/>
      <c r="L2" s="618"/>
      <c r="M2" s="618"/>
      <c r="N2" s="618"/>
      <c r="O2" s="618"/>
      <c r="P2" s="618"/>
    </row>
    <row r="3" spans="1:16">
      <c r="A3" s="1"/>
      <c r="J3" s="618"/>
      <c r="K3" s="618"/>
      <c r="L3" s="618"/>
      <c r="M3" s="618"/>
      <c r="N3" s="618"/>
      <c r="O3" s="618"/>
      <c r="P3" s="618"/>
    </row>
    <row r="4" spans="1:16">
      <c r="A4" s="1" t="s">
        <v>319</v>
      </c>
      <c r="J4" s="618"/>
      <c r="K4" s="618"/>
      <c r="L4" s="618"/>
      <c r="M4" s="618"/>
      <c r="N4" s="618"/>
      <c r="O4" s="618"/>
      <c r="P4" s="618"/>
    </row>
    <row r="5" spans="1:16" ht="15.75" thickBot="1">
      <c r="J5" s="618"/>
      <c r="K5" s="618"/>
      <c r="L5" s="618"/>
      <c r="M5" s="618"/>
      <c r="N5" s="618"/>
      <c r="O5" s="618"/>
      <c r="P5" s="618"/>
    </row>
    <row r="6" spans="1:16" ht="45.75" customHeight="1" thickBot="1">
      <c r="A6" s="60" t="s">
        <v>206</v>
      </c>
      <c r="B6" s="25">
        <v>45261</v>
      </c>
      <c r="C6" s="101">
        <v>45231</v>
      </c>
      <c r="D6" s="101">
        <v>45200</v>
      </c>
      <c r="E6" s="101">
        <v>45170</v>
      </c>
      <c r="F6" s="101">
        <v>45139</v>
      </c>
      <c r="G6" s="101">
        <v>45108</v>
      </c>
      <c r="H6" s="207">
        <v>45078</v>
      </c>
      <c r="I6" s="257">
        <v>45047</v>
      </c>
      <c r="J6" s="258">
        <v>45017</v>
      </c>
      <c r="K6" s="833">
        <v>44986</v>
      </c>
      <c r="L6" s="833">
        <v>44958</v>
      </c>
      <c r="M6" s="834">
        <v>44927</v>
      </c>
      <c r="N6" s="835" t="s">
        <v>5</v>
      </c>
      <c r="O6" s="836" t="s">
        <v>6</v>
      </c>
      <c r="P6" s="837" t="s">
        <v>460</v>
      </c>
    </row>
    <row r="7" spans="1:16" ht="15.75" thickBot="1">
      <c r="A7" s="652" t="s">
        <v>302</v>
      </c>
      <c r="B7" s="831"/>
      <c r="C7" s="655"/>
      <c r="D7" s="655"/>
      <c r="E7" s="655">
        <v>159</v>
      </c>
      <c r="F7" s="655">
        <v>76</v>
      </c>
      <c r="G7" s="655">
        <v>80</v>
      </c>
      <c r="H7" s="655">
        <v>82</v>
      </c>
      <c r="I7" s="655">
        <v>125</v>
      </c>
      <c r="J7" s="655">
        <v>91</v>
      </c>
      <c r="K7" s="838">
        <v>140</v>
      </c>
      <c r="L7" s="838">
        <v>71</v>
      </c>
      <c r="M7" s="839">
        <v>70</v>
      </c>
      <c r="N7" s="840">
        <f t="shared" ref="N7:N17" si="0">SUM(B7:M7)</f>
        <v>894</v>
      </c>
      <c r="O7" s="841">
        <f t="shared" ref="O7:O17" si="1">AVERAGE(B7:M7)</f>
        <v>99.333333333333329</v>
      </c>
      <c r="P7" s="842">
        <f>(F7*100)/$P$1</f>
        <v>6.0897435897435894</v>
      </c>
    </row>
    <row r="8" spans="1:16" ht="15.75" thickBot="1">
      <c r="A8" s="653" t="s">
        <v>315</v>
      </c>
      <c r="B8" s="105"/>
      <c r="C8" s="45"/>
      <c r="D8" s="45"/>
      <c r="E8" s="45">
        <v>66</v>
      </c>
      <c r="F8" s="45">
        <v>57</v>
      </c>
      <c r="G8" s="45">
        <v>76</v>
      </c>
      <c r="H8" s="45">
        <v>72</v>
      </c>
      <c r="I8" s="45">
        <v>91</v>
      </c>
      <c r="J8" s="45">
        <v>63</v>
      </c>
      <c r="K8" s="843">
        <v>78</v>
      </c>
      <c r="L8" s="843">
        <v>72</v>
      </c>
      <c r="M8" s="844">
        <v>46</v>
      </c>
      <c r="N8" s="845">
        <f t="shared" si="0"/>
        <v>621</v>
      </c>
      <c r="O8" s="846">
        <f t="shared" si="1"/>
        <v>69</v>
      </c>
      <c r="P8" s="842">
        <f t="shared" ref="P8:P17" si="2">(F8*100)/$P$1</f>
        <v>4.5673076923076925</v>
      </c>
    </row>
    <row r="9" spans="1:16" ht="15.75" thickBot="1">
      <c r="A9" s="653" t="s">
        <v>306</v>
      </c>
      <c r="B9" s="105"/>
      <c r="C9" s="45"/>
      <c r="D9" s="45"/>
      <c r="E9" s="45">
        <v>56</v>
      </c>
      <c r="F9" s="45">
        <v>79</v>
      </c>
      <c r="G9" s="45">
        <v>63</v>
      </c>
      <c r="H9" s="45">
        <v>55</v>
      </c>
      <c r="I9" s="45">
        <v>58</v>
      </c>
      <c r="J9" s="45">
        <v>59</v>
      </c>
      <c r="K9" s="843">
        <v>70</v>
      </c>
      <c r="L9" s="843">
        <v>52</v>
      </c>
      <c r="M9" s="844">
        <v>71</v>
      </c>
      <c r="N9" s="845">
        <f t="shared" si="0"/>
        <v>563</v>
      </c>
      <c r="O9" s="846">
        <f t="shared" si="1"/>
        <v>62.555555555555557</v>
      </c>
      <c r="P9" s="842">
        <f t="shared" si="2"/>
        <v>6.3301282051282053</v>
      </c>
    </row>
    <row r="10" spans="1:16" ht="15.75" thickBot="1">
      <c r="A10" s="653" t="s">
        <v>311</v>
      </c>
      <c r="B10" s="105"/>
      <c r="C10" s="45"/>
      <c r="D10" s="45"/>
      <c r="E10" s="45">
        <v>51</v>
      </c>
      <c r="F10" s="45">
        <v>64</v>
      </c>
      <c r="G10" s="45">
        <v>83</v>
      </c>
      <c r="H10" s="45">
        <v>63</v>
      </c>
      <c r="I10" s="45">
        <v>54</v>
      </c>
      <c r="J10" s="45">
        <v>69</v>
      </c>
      <c r="K10" s="843">
        <v>68</v>
      </c>
      <c r="L10" s="843">
        <v>51</v>
      </c>
      <c r="M10" s="844">
        <v>44</v>
      </c>
      <c r="N10" s="845">
        <f t="shared" si="0"/>
        <v>547</v>
      </c>
      <c r="O10" s="846">
        <f t="shared" si="1"/>
        <v>60.777777777777779</v>
      </c>
      <c r="P10" s="842">
        <f t="shared" si="2"/>
        <v>5.1282051282051286</v>
      </c>
    </row>
    <row r="11" spans="1:16" ht="15.75" thickBot="1">
      <c r="A11" s="653" t="s">
        <v>304</v>
      </c>
      <c r="B11" s="105"/>
      <c r="C11" s="45"/>
      <c r="D11" s="45"/>
      <c r="E11" s="45">
        <v>63</v>
      </c>
      <c r="F11" s="45">
        <v>57</v>
      </c>
      <c r="G11" s="45">
        <v>63</v>
      </c>
      <c r="H11" s="45">
        <v>61</v>
      </c>
      <c r="I11" s="45">
        <v>68</v>
      </c>
      <c r="J11" s="45">
        <v>51</v>
      </c>
      <c r="K11" s="843">
        <v>75</v>
      </c>
      <c r="L11" s="843">
        <v>55</v>
      </c>
      <c r="M11" s="844">
        <v>53</v>
      </c>
      <c r="N11" s="845">
        <f t="shared" si="0"/>
        <v>546</v>
      </c>
      <c r="O11" s="846">
        <f t="shared" si="1"/>
        <v>60.666666666666664</v>
      </c>
      <c r="P11" s="842">
        <f t="shared" si="2"/>
        <v>4.5673076923076925</v>
      </c>
    </row>
    <row r="12" spans="1:16" ht="15.75" thickBot="1">
      <c r="A12" s="653" t="s">
        <v>288</v>
      </c>
      <c r="B12" s="105"/>
      <c r="C12" s="45"/>
      <c r="D12" s="45"/>
      <c r="E12" s="45">
        <v>56</v>
      </c>
      <c r="F12" s="45">
        <v>64</v>
      </c>
      <c r="G12" s="45">
        <v>51</v>
      </c>
      <c r="H12" s="45">
        <v>54</v>
      </c>
      <c r="I12" s="45">
        <v>80</v>
      </c>
      <c r="J12" s="45">
        <v>52</v>
      </c>
      <c r="K12" s="843">
        <v>66</v>
      </c>
      <c r="L12" s="843">
        <v>57</v>
      </c>
      <c r="M12" s="844">
        <v>52</v>
      </c>
      <c r="N12" s="845">
        <f t="shared" si="0"/>
        <v>532</v>
      </c>
      <c r="O12" s="846">
        <f t="shared" si="1"/>
        <v>59.111111111111114</v>
      </c>
      <c r="P12" s="842">
        <f t="shared" si="2"/>
        <v>5.1282051282051286</v>
      </c>
    </row>
    <row r="13" spans="1:16" ht="15.75" thickBot="1">
      <c r="A13" s="653" t="s">
        <v>317</v>
      </c>
      <c r="B13" s="105"/>
      <c r="C13" s="45"/>
      <c r="D13" s="45"/>
      <c r="E13" s="45">
        <v>50</v>
      </c>
      <c r="F13" s="45">
        <v>53</v>
      </c>
      <c r="G13" s="45">
        <v>59</v>
      </c>
      <c r="H13" s="45">
        <v>58</v>
      </c>
      <c r="I13" s="45">
        <v>62</v>
      </c>
      <c r="J13" s="45">
        <v>39</v>
      </c>
      <c r="K13" s="843">
        <v>65</v>
      </c>
      <c r="L13" s="843">
        <v>59</v>
      </c>
      <c r="M13" s="844">
        <v>48</v>
      </c>
      <c r="N13" s="845">
        <f t="shared" si="0"/>
        <v>493</v>
      </c>
      <c r="O13" s="846">
        <f t="shared" si="1"/>
        <v>54.777777777777779</v>
      </c>
      <c r="P13" s="842">
        <f t="shared" si="2"/>
        <v>4.2467948717948714</v>
      </c>
    </row>
    <row r="14" spans="1:16" ht="15.75" thickBot="1">
      <c r="A14" s="653" t="s">
        <v>289</v>
      </c>
      <c r="B14" s="105"/>
      <c r="C14" s="45"/>
      <c r="D14" s="45"/>
      <c r="E14" s="45">
        <v>37</v>
      </c>
      <c r="F14" s="45">
        <v>43</v>
      </c>
      <c r="G14" s="45">
        <v>94</v>
      </c>
      <c r="H14" s="45">
        <v>41</v>
      </c>
      <c r="I14" s="45">
        <v>47</v>
      </c>
      <c r="J14" s="45">
        <v>40</v>
      </c>
      <c r="K14" s="843">
        <v>36</v>
      </c>
      <c r="L14" s="843">
        <v>48</v>
      </c>
      <c r="M14" s="844">
        <v>62</v>
      </c>
      <c r="N14" s="845">
        <f t="shared" si="0"/>
        <v>448</v>
      </c>
      <c r="O14" s="846">
        <f t="shared" si="1"/>
        <v>49.777777777777779</v>
      </c>
      <c r="P14" s="842">
        <f t="shared" si="2"/>
        <v>3.4455128205128207</v>
      </c>
    </row>
    <row r="15" spans="1:16" ht="15.75" thickBot="1">
      <c r="A15" s="653" t="s">
        <v>310</v>
      </c>
      <c r="B15" s="105"/>
      <c r="C15" s="45"/>
      <c r="D15" s="45"/>
      <c r="E15" s="45">
        <v>48</v>
      </c>
      <c r="F15" s="45">
        <v>59</v>
      </c>
      <c r="G15" s="45">
        <v>65</v>
      </c>
      <c r="H15" s="45">
        <v>43</v>
      </c>
      <c r="I15" s="45">
        <v>53</v>
      </c>
      <c r="J15" s="45">
        <v>46</v>
      </c>
      <c r="K15" s="843">
        <v>57</v>
      </c>
      <c r="L15" s="843">
        <v>34</v>
      </c>
      <c r="M15" s="844">
        <v>42</v>
      </c>
      <c r="N15" s="845">
        <f t="shared" si="0"/>
        <v>447</v>
      </c>
      <c r="O15" s="846">
        <f t="shared" si="1"/>
        <v>49.666666666666664</v>
      </c>
      <c r="P15" s="842">
        <f t="shared" si="2"/>
        <v>4.7275641025641022</v>
      </c>
    </row>
    <row r="16" spans="1:16" ht="15.75" thickBot="1">
      <c r="A16" s="654" t="s">
        <v>308</v>
      </c>
      <c r="B16" s="832"/>
      <c r="C16" s="656"/>
      <c r="D16" s="656"/>
      <c r="E16" s="656">
        <v>71</v>
      </c>
      <c r="F16" s="656">
        <v>31</v>
      </c>
      <c r="G16" s="656">
        <v>50</v>
      </c>
      <c r="H16" s="656">
        <v>46</v>
      </c>
      <c r="I16" s="656">
        <v>65</v>
      </c>
      <c r="J16" s="656">
        <v>26</v>
      </c>
      <c r="K16" s="847">
        <v>51</v>
      </c>
      <c r="L16" s="847">
        <v>43</v>
      </c>
      <c r="M16" s="848">
        <v>47</v>
      </c>
      <c r="N16" s="849">
        <f t="shared" si="0"/>
        <v>430</v>
      </c>
      <c r="O16" s="850">
        <f t="shared" si="1"/>
        <v>47.777777777777779</v>
      </c>
      <c r="P16" s="851">
        <f t="shared" si="2"/>
        <v>2.483974358974359</v>
      </c>
    </row>
    <row r="17" spans="1:33" ht="15.75" thickBot="1">
      <c r="A17" s="58" t="s">
        <v>5</v>
      </c>
      <c r="B17" s="222"/>
      <c r="C17" s="62"/>
      <c r="D17" s="62"/>
      <c r="E17" s="62">
        <f t="shared" ref="E17:M17" si="3">SUM(E7:E16)</f>
        <v>657</v>
      </c>
      <c r="F17" s="62">
        <f t="shared" si="3"/>
        <v>583</v>
      </c>
      <c r="G17" s="62">
        <f t="shared" si="3"/>
        <v>684</v>
      </c>
      <c r="H17" s="62">
        <f t="shared" si="3"/>
        <v>575</v>
      </c>
      <c r="I17" s="62">
        <f t="shared" si="3"/>
        <v>703</v>
      </c>
      <c r="J17" s="62">
        <f t="shared" si="3"/>
        <v>536</v>
      </c>
      <c r="K17" s="852">
        <f t="shared" si="3"/>
        <v>706</v>
      </c>
      <c r="L17" s="852">
        <f t="shared" si="3"/>
        <v>542</v>
      </c>
      <c r="M17" s="853">
        <f t="shared" si="3"/>
        <v>535</v>
      </c>
      <c r="N17" s="854">
        <f t="shared" si="0"/>
        <v>5521</v>
      </c>
      <c r="O17" s="855">
        <f t="shared" si="1"/>
        <v>613.44444444444446</v>
      </c>
      <c r="P17" s="856">
        <f t="shared" si="2"/>
        <v>46.714743589743591</v>
      </c>
    </row>
    <row r="18" spans="1:33" s="618" customFormat="1">
      <c r="A18" s="614" t="s">
        <v>207</v>
      </c>
      <c r="K18" s="713"/>
      <c r="L18" s="713"/>
      <c r="M18" s="713"/>
      <c r="N18" s="619">
        <f>SUM(N7:N16)</f>
        <v>5521</v>
      </c>
      <c r="P18" s="620">
        <f>100-P17</f>
        <v>53.285256410256409</v>
      </c>
    </row>
    <row r="19" spans="1:33">
      <c r="A19" s="175"/>
      <c r="B19" s="260"/>
      <c r="C19" s="260"/>
      <c r="D19" s="260"/>
      <c r="E19" s="175"/>
      <c r="F19" s="175"/>
      <c r="G19" s="175"/>
      <c r="H19" s="175"/>
      <c r="I19" s="175"/>
      <c r="J19" s="175"/>
      <c r="N19" s="857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</row>
    <row r="20" spans="1:33">
      <c r="A20" s="175"/>
      <c r="B20" s="260"/>
      <c r="C20" s="260"/>
      <c r="D20" s="260"/>
      <c r="E20" s="175"/>
      <c r="F20" s="175"/>
      <c r="G20" s="175"/>
      <c r="H20" s="175"/>
      <c r="I20" s="175"/>
      <c r="J20" s="175"/>
      <c r="Q20" s="233"/>
      <c r="R20" s="234"/>
      <c r="S20" s="236"/>
      <c r="T20" s="234"/>
      <c r="U20" s="234"/>
      <c r="V20" s="234"/>
      <c r="W20" s="234"/>
      <c r="X20" s="234"/>
      <c r="Y20" s="234"/>
      <c r="Z20" s="234"/>
      <c r="AA20" s="234"/>
      <c r="AB20" s="234"/>
      <c r="AC20" s="236"/>
      <c r="AD20" s="234"/>
      <c r="AE20" s="234"/>
      <c r="AF20" s="139"/>
      <c r="AG20" s="140"/>
    </row>
    <row r="21" spans="1:33">
      <c r="A21" s="175"/>
      <c r="B21" s="260"/>
      <c r="C21" s="260"/>
      <c r="D21" s="260"/>
      <c r="E21" s="175"/>
      <c r="F21" s="175"/>
      <c r="G21" s="175"/>
      <c r="H21" s="175"/>
      <c r="I21" s="175"/>
      <c r="J21" s="175"/>
      <c r="Q21" s="233"/>
      <c r="R21" s="234"/>
      <c r="S21" s="236"/>
      <c r="T21" s="234"/>
      <c r="U21" s="234"/>
      <c r="V21" s="234"/>
      <c r="W21" s="234"/>
      <c r="X21" s="234"/>
      <c r="Y21" s="234"/>
      <c r="Z21" s="234"/>
      <c r="AA21" s="234"/>
      <c r="AB21" s="234"/>
      <c r="AC21" s="236"/>
      <c r="AD21" s="234"/>
      <c r="AE21" s="234"/>
      <c r="AF21" s="139"/>
      <c r="AG21" s="140"/>
    </row>
    <row r="22" spans="1:33">
      <c r="A22" s="175"/>
      <c r="B22" s="260"/>
      <c r="C22" s="260"/>
      <c r="D22" s="260"/>
      <c r="E22" s="175"/>
      <c r="F22" s="175"/>
      <c r="G22" s="175"/>
      <c r="H22" s="175"/>
      <c r="I22" s="175"/>
      <c r="J22" s="175"/>
      <c r="Q22" s="175"/>
      <c r="R22" s="175"/>
      <c r="S22" s="175"/>
      <c r="T22" s="175"/>
      <c r="U22" s="233"/>
      <c r="V22" s="234"/>
      <c r="W22" s="234"/>
      <c r="X22" s="234"/>
      <c r="Y22" s="234"/>
      <c r="Z22" s="234"/>
      <c r="AA22" s="234"/>
      <c r="AB22" s="235"/>
      <c r="AC22" s="234"/>
      <c r="AD22" s="234"/>
      <c r="AE22" s="234"/>
      <c r="AF22" s="139"/>
      <c r="AG22" s="140"/>
    </row>
    <row r="23" spans="1:33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Q23" s="175"/>
      <c r="R23" s="175"/>
      <c r="S23" s="175"/>
      <c r="T23" s="175"/>
      <c r="U23" s="233"/>
      <c r="V23" s="234"/>
      <c r="W23" s="234"/>
      <c r="X23" s="234"/>
      <c r="Y23" s="234"/>
      <c r="Z23" s="234"/>
      <c r="AA23" s="234"/>
      <c r="AB23" s="235"/>
      <c r="AC23" s="234"/>
      <c r="AD23" s="234"/>
      <c r="AE23" s="234"/>
      <c r="AF23" s="139"/>
      <c r="AG23" s="140"/>
    </row>
    <row r="24" spans="1:33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Q24" s="175"/>
      <c r="R24" s="175"/>
      <c r="S24" s="175"/>
      <c r="T24" s="175"/>
      <c r="U24" s="233"/>
      <c r="V24" s="234"/>
      <c r="W24" s="234"/>
      <c r="X24" s="234"/>
      <c r="Y24" s="234"/>
      <c r="Z24" s="234"/>
      <c r="AA24" s="234"/>
      <c r="AB24" s="235"/>
      <c r="AC24" s="234"/>
      <c r="AD24" s="234"/>
      <c r="AE24" s="234"/>
      <c r="AF24" s="139"/>
      <c r="AG24" s="140"/>
    </row>
    <row r="25" spans="1:33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Q25" s="175"/>
      <c r="R25" s="175"/>
      <c r="S25" s="175"/>
      <c r="T25" s="175"/>
      <c r="U25" s="233"/>
      <c r="V25" s="234"/>
      <c r="W25" s="234"/>
      <c r="X25" s="234"/>
      <c r="Y25" s="234"/>
      <c r="Z25" s="234"/>
      <c r="AA25" s="234"/>
      <c r="AB25" s="235"/>
      <c r="AC25" s="234"/>
      <c r="AD25" s="234"/>
      <c r="AE25" s="234"/>
      <c r="AF25" s="139"/>
      <c r="AG25" s="140"/>
    </row>
    <row r="26" spans="1:33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Q26" s="175"/>
      <c r="R26" s="175"/>
      <c r="S26" s="175"/>
      <c r="T26" s="175"/>
      <c r="U26" s="233"/>
      <c r="V26" s="234"/>
      <c r="W26" s="234"/>
      <c r="X26" s="234"/>
      <c r="Y26" s="234"/>
      <c r="Z26" s="234"/>
      <c r="AA26" s="234"/>
      <c r="AB26" s="235"/>
      <c r="AC26" s="234"/>
      <c r="AD26" s="234"/>
      <c r="AE26" s="234"/>
      <c r="AF26" s="139"/>
      <c r="AG26" s="140"/>
    </row>
    <row r="27" spans="1:33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Q27" s="175"/>
      <c r="R27" s="175"/>
      <c r="S27" s="175"/>
      <c r="T27" s="175"/>
      <c r="U27" s="233"/>
      <c r="V27" s="234"/>
      <c r="W27" s="234"/>
      <c r="X27" s="234"/>
      <c r="Y27" s="234"/>
      <c r="Z27" s="234"/>
      <c r="AA27" s="234"/>
      <c r="AB27" s="235"/>
      <c r="AC27" s="234"/>
      <c r="AD27" s="234"/>
      <c r="AE27" s="234"/>
      <c r="AF27" s="139"/>
      <c r="AG27" s="140"/>
    </row>
    <row r="28" spans="1:33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Q28" s="175"/>
      <c r="R28" s="175"/>
      <c r="S28" s="175"/>
      <c r="T28" s="175"/>
      <c r="U28" s="233"/>
      <c r="V28" s="234"/>
      <c r="W28" s="234"/>
      <c r="X28" s="234"/>
      <c r="Y28" s="234"/>
      <c r="Z28" s="234"/>
      <c r="AA28" s="234"/>
      <c r="AB28" s="235"/>
      <c r="AC28" s="234"/>
      <c r="AD28" s="234"/>
      <c r="AE28" s="234"/>
      <c r="AF28" s="139"/>
      <c r="AG28" s="140"/>
    </row>
    <row r="29" spans="1:33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Q29" s="175"/>
      <c r="R29" s="175"/>
      <c r="S29" s="175"/>
      <c r="T29" s="175"/>
      <c r="U29" s="233"/>
      <c r="V29" s="234"/>
      <c r="W29" s="234"/>
      <c r="X29" s="234"/>
      <c r="Y29" s="234"/>
      <c r="Z29" s="234"/>
      <c r="AA29" s="234"/>
      <c r="AB29" s="235"/>
      <c r="AC29" s="234"/>
      <c r="AD29" s="234"/>
      <c r="AE29" s="234"/>
      <c r="AF29" s="139"/>
      <c r="AG29" s="140"/>
    </row>
    <row r="30" spans="1:33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</row>
    <row r="31" spans="1:33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spans="1:3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spans="1:31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</row>
    <row r="34" spans="1:31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</row>
    <row r="35" spans="1:31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</row>
    <row r="36" spans="1:31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</row>
    <row r="37" spans="1:31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</row>
    <row r="38" spans="1:3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</row>
    <row r="39" spans="1:31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</row>
    <row r="40" spans="1:31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</row>
    <row r="41" spans="1:31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17:M1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22" bestFit="1" customWidth="1"/>
    <col min="3" max="3" width="11.42578125" style="122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320</v>
      </c>
    </row>
    <row r="5" spans="1:15" ht="15">
      <c r="A5" s="1"/>
    </row>
    <row r="6" spans="1:15">
      <c r="A6" s="13" t="s">
        <v>210</v>
      </c>
    </row>
    <row r="7" spans="1:15">
      <c r="A7" s="13" t="s">
        <v>211</v>
      </c>
    </row>
    <row r="8" spans="1:15" ht="15" thickBot="1">
      <c r="B8" s="13"/>
      <c r="C8" s="13"/>
    </row>
    <row r="9" spans="1:15" ht="15.75" thickBot="1">
      <c r="A9" s="963" t="str">
        <f>'10_SUB''s_+_demandadas_2023'!A7</f>
        <v>Lapa</v>
      </c>
      <c r="B9" s="963"/>
      <c r="C9" s="963"/>
      <c r="E9" s="963" t="str">
        <f>'10_SUB''s_+_demandadas_2023'!A8</f>
        <v>Sé</v>
      </c>
      <c r="F9" s="963"/>
      <c r="G9" s="963"/>
      <c r="I9" s="963" t="str">
        <f>'10_SUB''s_+_demandadas_2023'!A9</f>
        <v>Penha</v>
      </c>
      <c r="J9" s="963"/>
      <c r="K9" s="963"/>
      <c r="M9" s="963" t="str">
        <f>'10_SUB''s_+_demandadas_2023'!A10</f>
        <v>Santo Amaro</v>
      </c>
      <c r="N9" s="963"/>
      <c r="O9" s="963"/>
    </row>
    <row r="10" spans="1:15" ht="15.75" thickBot="1">
      <c r="A10" s="4" t="s">
        <v>2</v>
      </c>
      <c r="B10" s="5" t="s">
        <v>212</v>
      </c>
      <c r="C10" s="4" t="s">
        <v>213</v>
      </c>
      <c r="E10" s="4" t="s">
        <v>2</v>
      </c>
      <c r="F10" s="5" t="s">
        <v>212</v>
      </c>
      <c r="G10" s="5" t="s">
        <v>213</v>
      </c>
      <c r="I10" s="4" t="s">
        <v>2</v>
      </c>
      <c r="J10" s="5" t="s">
        <v>212</v>
      </c>
      <c r="K10" s="5" t="s">
        <v>213</v>
      </c>
      <c r="M10" s="4" t="s">
        <v>2</v>
      </c>
      <c r="N10" s="5" t="s">
        <v>212</v>
      </c>
      <c r="O10" s="4" t="s">
        <v>213</v>
      </c>
    </row>
    <row r="11" spans="1:15" ht="15">
      <c r="A11" s="147">
        <v>44927</v>
      </c>
      <c r="B11" s="261">
        <f>'10_SUB''s_+_demandadas_2023'!M7</f>
        <v>70</v>
      </c>
      <c r="C11" s="215">
        <f>((B11-55)/55)*100</f>
        <v>27.27272727272727</v>
      </c>
      <c r="E11" s="147">
        <v>44927</v>
      </c>
      <c r="F11" s="149">
        <f>'10_SUB''s_+_demandadas_2023'!M8</f>
        <v>46</v>
      </c>
      <c r="G11" s="9">
        <f>((F11-49)/49)*100</f>
        <v>-6.1224489795918364</v>
      </c>
      <c r="I11" s="147">
        <v>44927</v>
      </c>
      <c r="J11" s="149">
        <f>'10_SUB''s_+_demandadas_2023'!M9</f>
        <v>71</v>
      </c>
      <c r="K11" s="9">
        <f>((J11-34)/34)*100</f>
        <v>108.8235294117647</v>
      </c>
      <c r="M11" s="147">
        <v>44927</v>
      </c>
      <c r="N11" s="261">
        <f>'10_SUB''s_+_demandadas_2023'!M10</f>
        <v>44</v>
      </c>
      <c r="O11" s="215">
        <f>((N11-34)/34)*100</f>
        <v>29.411764705882355</v>
      </c>
    </row>
    <row r="12" spans="1:15" ht="15">
      <c r="A12" s="150">
        <v>44958</v>
      </c>
      <c r="B12" s="262">
        <f>'10_SUB''s_+_demandadas_2023'!L7</f>
        <v>71</v>
      </c>
      <c r="C12" s="9">
        <f>((B12-51)/51)*100</f>
        <v>39.215686274509807</v>
      </c>
      <c r="E12" s="150">
        <v>44958</v>
      </c>
      <c r="F12" s="151">
        <f>'10_SUB''s_+_demandadas_2023'!L8</f>
        <v>72</v>
      </c>
      <c r="G12" s="9">
        <f t="shared" ref="G12:G17" si="0">((F12-F11)/F11)*100</f>
        <v>56.521739130434781</v>
      </c>
      <c r="I12" s="150">
        <v>44958</v>
      </c>
      <c r="J12" s="151">
        <f>'10_SUB''s_+_demandadas_2023'!L9</f>
        <v>52</v>
      </c>
      <c r="K12" s="9">
        <f t="shared" ref="K12:K17" si="1">((J12-J11)/J11)*100</f>
        <v>-26.760563380281688</v>
      </c>
      <c r="M12" s="150">
        <v>44958</v>
      </c>
      <c r="N12" s="262">
        <f>'10_SUB''s_+_demandadas_2023'!L10</f>
        <v>51</v>
      </c>
      <c r="O12" s="9">
        <f t="shared" ref="O12:O17" si="2">((N12-N11)/N11)*100</f>
        <v>15.909090909090908</v>
      </c>
    </row>
    <row r="13" spans="1:15" ht="15">
      <c r="A13" s="150">
        <v>44986</v>
      </c>
      <c r="B13" s="262">
        <f>'10_SUB''s_+_demandadas_2023'!K7</f>
        <v>140</v>
      </c>
      <c r="C13" s="9">
        <f t="shared" ref="C13:C18" si="3">((B13-B12)/B12)*100</f>
        <v>97.183098591549296</v>
      </c>
      <c r="E13" s="150">
        <v>44986</v>
      </c>
      <c r="F13" s="151">
        <f>'10_SUB''s_+_demandadas_2023'!$K$8</f>
        <v>78</v>
      </c>
      <c r="G13" s="9">
        <f t="shared" si="0"/>
        <v>8.3333333333333321</v>
      </c>
      <c r="I13" s="150">
        <v>44986</v>
      </c>
      <c r="J13" s="151">
        <f>'10_SUB''s_+_demandadas_2023'!$K$9</f>
        <v>70</v>
      </c>
      <c r="K13" s="9">
        <f t="shared" si="1"/>
        <v>34.615384615384613</v>
      </c>
      <c r="M13" s="150">
        <v>44986</v>
      </c>
      <c r="N13" s="262">
        <f>'10_SUB''s_+_demandadas_2023'!$K$10</f>
        <v>68</v>
      </c>
      <c r="O13" s="9">
        <f t="shared" si="2"/>
        <v>33.333333333333329</v>
      </c>
    </row>
    <row r="14" spans="1:15" ht="15">
      <c r="A14" s="150">
        <v>45017</v>
      </c>
      <c r="B14" s="262">
        <f>'10_SUB''s_+_demandadas_2023'!J$7</f>
        <v>91</v>
      </c>
      <c r="C14" s="9">
        <f t="shared" si="3"/>
        <v>-35</v>
      </c>
      <c r="E14" s="150">
        <v>45017</v>
      </c>
      <c r="F14" s="262">
        <f>'10_SUB''s_+_demandadas_2023'!J$8</f>
        <v>63</v>
      </c>
      <c r="G14" s="9">
        <f t="shared" si="0"/>
        <v>-19.230769230769234</v>
      </c>
      <c r="I14" s="150">
        <v>45017</v>
      </c>
      <c r="J14" s="262">
        <f>'10_SUB''s_+_demandadas_2023'!J$9</f>
        <v>59</v>
      </c>
      <c r="K14" s="9">
        <f t="shared" si="1"/>
        <v>-15.714285714285714</v>
      </c>
      <c r="M14" s="150">
        <v>45017</v>
      </c>
      <c r="N14" s="262">
        <f>'10_SUB''s_+_demandadas_2023'!J$10</f>
        <v>69</v>
      </c>
      <c r="O14" s="9">
        <f t="shared" si="2"/>
        <v>1.4705882352941175</v>
      </c>
    </row>
    <row r="15" spans="1:15" ht="15">
      <c r="A15" s="150">
        <v>45047</v>
      </c>
      <c r="B15" s="262">
        <f>'10_SUB''s_+_demandadas_2023'!I$7</f>
        <v>125</v>
      </c>
      <c r="C15" s="9">
        <f t="shared" si="3"/>
        <v>37.362637362637365</v>
      </c>
      <c r="E15" s="150">
        <v>45047</v>
      </c>
      <c r="F15" s="262">
        <f>'10_SUB''s_+_demandadas_2023'!I$8</f>
        <v>91</v>
      </c>
      <c r="G15" s="9">
        <f t="shared" si="0"/>
        <v>44.444444444444443</v>
      </c>
      <c r="I15" s="150">
        <v>45047</v>
      </c>
      <c r="J15" s="262">
        <f>'10_SUB''s_+_demandadas_2023'!I$9</f>
        <v>58</v>
      </c>
      <c r="K15" s="9">
        <f t="shared" si="1"/>
        <v>-1.6949152542372881</v>
      </c>
      <c r="M15" s="150">
        <v>45047</v>
      </c>
      <c r="N15" s="262">
        <f>'10_SUB''s_+_demandadas_2023'!I$10</f>
        <v>54</v>
      </c>
      <c r="O15" s="9">
        <f t="shared" si="2"/>
        <v>-21.739130434782609</v>
      </c>
    </row>
    <row r="16" spans="1:15" ht="15">
      <c r="A16" s="150">
        <v>45078</v>
      </c>
      <c r="B16" s="262">
        <f>'10_SUB''s_+_demandadas_2023'!H$7</f>
        <v>82</v>
      </c>
      <c r="C16" s="9">
        <f t="shared" si="3"/>
        <v>-34.4</v>
      </c>
      <c r="E16" s="150">
        <v>45078</v>
      </c>
      <c r="F16" s="262">
        <f>'10_SUB''s_+_demandadas_2023'!H$8</f>
        <v>72</v>
      </c>
      <c r="G16" s="9">
        <f t="shared" si="0"/>
        <v>-20.87912087912088</v>
      </c>
      <c r="I16" s="150">
        <v>45078</v>
      </c>
      <c r="J16" s="262">
        <f>'10_SUB''s_+_demandadas_2023'!H$9</f>
        <v>55</v>
      </c>
      <c r="K16" s="9">
        <f t="shared" si="1"/>
        <v>-5.1724137931034484</v>
      </c>
      <c r="M16" s="150">
        <v>45078</v>
      </c>
      <c r="N16" s="262">
        <f>'10_SUB''s_+_demandadas_2023'!H$10</f>
        <v>63</v>
      </c>
      <c r="O16" s="9">
        <f t="shared" si="2"/>
        <v>16.666666666666664</v>
      </c>
    </row>
    <row r="17" spans="1:15" ht="15">
      <c r="A17" s="150">
        <v>45108</v>
      </c>
      <c r="B17" s="262">
        <f>'10_SUB''s_+_demandadas_2023'!G$7</f>
        <v>80</v>
      </c>
      <c r="C17" s="9">
        <f t="shared" si="3"/>
        <v>-2.4390243902439024</v>
      </c>
      <c r="E17" s="150">
        <v>45108</v>
      </c>
      <c r="F17" s="262">
        <f>'10_SUB''s_+_demandadas_2023'!G$8</f>
        <v>76</v>
      </c>
      <c r="G17" s="9">
        <f t="shared" si="0"/>
        <v>5.5555555555555554</v>
      </c>
      <c r="I17" s="150">
        <v>45108</v>
      </c>
      <c r="J17" s="262">
        <f>'10_SUB''s_+_demandadas_2023'!G$9</f>
        <v>63</v>
      </c>
      <c r="K17" s="9">
        <f t="shared" si="1"/>
        <v>14.545454545454545</v>
      </c>
      <c r="M17" s="150">
        <v>45108</v>
      </c>
      <c r="N17" s="262">
        <f>'10_SUB''s_+_demandadas_2023'!G$10</f>
        <v>83</v>
      </c>
      <c r="O17" s="9">
        <f t="shared" si="2"/>
        <v>31.746031746031743</v>
      </c>
    </row>
    <row r="18" spans="1:15" ht="15">
      <c r="A18" s="150">
        <v>45139</v>
      </c>
      <c r="B18" s="262">
        <f>'10_SUB''s_+_demandadas_2023'!F$7</f>
        <v>76</v>
      </c>
      <c r="C18" s="9">
        <f t="shared" si="3"/>
        <v>-5</v>
      </c>
      <c r="E18" s="150">
        <v>45139</v>
      </c>
      <c r="F18" s="262">
        <f>'10_SUB''s_+_demandadas_2023'!F$8</f>
        <v>57</v>
      </c>
      <c r="G18" s="9">
        <f t="shared" ref="G18" si="4">((F18-F17)/F17)*100</f>
        <v>-25</v>
      </c>
      <c r="I18" s="150">
        <v>45139</v>
      </c>
      <c r="J18" s="262">
        <f>'10_SUB''s_+_demandadas_2023'!F$9</f>
        <v>79</v>
      </c>
      <c r="K18" s="9">
        <f t="shared" ref="K18" si="5">((J18-J17)/J17)*100</f>
        <v>25.396825396825395</v>
      </c>
      <c r="M18" s="150">
        <v>45139</v>
      </c>
      <c r="N18" s="262">
        <f>'10_SUB''s_+_demandadas_2023'!F$10</f>
        <v>64</v>
      </c>
      <c r="O18" s="9">
        <f>((N18-N17)/N17)*100</f>
        <v>-22.891566265060241</v>
      </c>
    </row>
    <row r="19" spans="1:15" ht="15">
      <c r="A19" s="150">
        <v>45170</v>
      </c>
      <c r="B19" s="262">
        <f>'10_SUB''s_+_demandadas_2023'!E$7</f>
        <v>159</v>
      </c>
      <c r="C19" s="9">
        <f t="shared" ref="C19" si="6">((B19-B18)/B18)*100</f>
        <v>109.21052631578947</v>
      </c>
      <c r="E19" s="150">
        <v>45170</v>
      </c>
      <c r="F19" s="262">
        <f>'10_SUB''s_+_demandadas_2023'!E$8</f>
        <v>66</v>
      </c>
      <c r="G19" s="9">
        <f t="shared" ref="G19" si="7">((F19-F18)/F18)*100</f>
        <v>15.789473684210526</v>
      </c>
      <c r="I19" s="150">
        <v>45170</v>
      </c>
      <c r="J19" s="262">
        <f>'10_SUB''s_+_demandadas_2023'!E$9</f>
        <v>56</v>
      </c>
      <c r="K19" s="9">
        <f t="shared" ref="K19" si="8">((J19-J18)/J18)*100</f>
        <v>-29.11392405063291</v>
      </c>
      <c r="M19" s="150">
        <v>45170</v>
      </c>
      <c r="N19" s="262">
        <f>'10_SUB''s_+_demandadas_2023'!E$10</f>
        <v>51</v>
      </c>
      <c r="O19" s="9">
        <f>((N19-N18)/N18)*100</f>
        <v>-20.3125</v>
      </c>
    </row>
    <row r="20" spans="1:15" ht="15">
      <c r="A20" s="150">
        <v>45200</v>
      </c>
      <c r="B20" s="262"/>
      <c r="C20" s="9"/>
      <c r="E20" s="150">
        <v>45200</v>
      </c>
      <c r="F20" s="151"/>
      <c r="G20" s="9"/>
      <c r="I20" s="150">
        <v>45200</v>
      </c>
      <c r="J20" s="151"/>
      <c r="K20" s="9"/>
      <c r="M20" s="150">
        <v>45200</v>
      </c>
      <c r="N20" s="262"/>
      <c r="O20" s="9"/>
    </row>
    <row r="21" spans="1:15" ht="15">
      <c r="A21" s="150">
        <v>45231</v>
      </c>
      <c r="B21" s="263"/>
      <c r="C21" s="9"/>
      <c r="E21" s="150">
        <v>45231</v>
      </c>
      <c r="F21" s="151"/>
      <c r="G21" s="9"/>
      <c r="I21" s="150">
        <v>45231</v>
      </c>
      <c r="J21" s="151"/>
      <c r="K21" s="9"/>
      <c r="M21" s="150">
        <v>45231</v>
      </c>
      <c r="N21" s="262"/>
      <c r="O21" s="9"/>
    </row>
    <row r="22" spans="1:15" ht="15.75" thickBot="1">
      <c r="A22" s="153">
        <v>45261</v>
      </c>
      <c r="B22" s="264"/>
      <c r="C22" s="19"/>
      <c r="E22" s="153">
        <v>45261</v>
      </c>
      <c r="F22" s="155"/>
      <c r="G22" s="19"/>
      <c r="I22" s="153">
        <v>45261</v>
      </c>
      <c r="J22" s="155"/>
      <c r="K22" s="19"/>
      <c r="M22" s="153">
        <v>45261</v>
      </c>
      <c r="N22" s="264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963" t="str">
        <f>'10_SUB''s_+_demandadas_2023'!A11</f>
        <v>Mooca</v>
      </c>
      <c r="B25" s="963"/>
      <c r="C25" s="963"/>
      <c r="E25" s="963" t="str">
        <f>'10_SUB''s_+_demandadas_2023'!A12</f>
        <v>Butantã</v>
      </c>
      <c r="F25" s="963"/>
      <c r="G25" s="963"/>
      <c r="I25" s="963" t="str">
        <f>'10_SUB''s_+_demandadas_2023'!A13</f>
        <v>Vila Mariana</v>
      </c>
      <c r="J25" s="963"/>
      <c r="K25" s="963"/>
      <c r="M25" s="963" t="str">
        <f>'10_SUB''s_+_demandadas_2023'!A14</f>
        <v>Campo Limpo</v>
      </c>
      <c r="N25" s="963"/>
      <c r="O25" s="963"/>
    </row>
    <row r="26" spans="1:15" ht="15.75" thickBot="1">
      <c r="A26" s="4" t="s">
        <v>2</v>
      </c>
      <c r="B26" s="4" t="s">
        <v>212</v>
      </c>
      <c r="C26" s="4" t="s">
        <v>213</v>
      </c>
      <c r="E26" s="4" t="s">
        <v>2</v>
      </c>
      <c r="F26" s="5" t="s">
        <v>212</v>
      </c>
      <c r="G26" s="4" t="s">
        <v>213</v>
      </c>
      <c r="I26" s="5" t="s">
        <v>2</v>
      </c>
      <c r="J26" s="5" t="s">
        <v>212</v>
      </c>
      <c r="K26" s="5" t="s">
        <v>213</v>
      </c>
      <c r="M26" s="5" t="s">
        <v>2</v>
      </c>
      <c r="N26" s="265" t="s">
        <v>212</v>
      </c>
      <c r="O26" s="4" t="s">
        <v>213</v>
      </c>
    </row>
    <row r="27" spans="1:15" ht="15">
      <c r="A27" s="147">
        <v>44927</v>
      </c>
      <c r="B27" s="149">
        <f>'10_SUB''s_+_demandadas_2023'!M11</f>
        <v>53</v>
      </c>
      <c r="C27" s="9">
        <f>((B27-31)/31)*100</f>
        <v>70.967741935483872</v>
      </c>
      <c r="E27" s="147">
        <v>44927</v>
      </c>
      <c r="F27" s="261">
        <f>'10_SUB''s_+_demandadas_2023'!M12</f>
        <v>52</v>
      </c>
      <c r="G27" s="659">
        <f>((F27-35)/35)*100</f>
        <v>48.571428571428569</v>
      </c>
      <c r="I27" s="147">
        <v>44927</v>
      </c>
      <c r="J27" s="149">
        <f>'10_SUB''s_+_demandadas_2023'!M13</f>
        <v>48</v>
      </c>
      <c r="K27" s="9">
        <f>((J27-51)/51)*100</f>
        <v>-5.8823529411764701</v>
      </c>
      <c r="M27" s="147">
        <v>44927</v>
      </c>
      <c r="N27" s="149">
        <f>'10_SUB''s_+_demandadas_2023'!M14</f>
        <v>62</v>
      </c>
      <c r="O27" s="9">
        <f>((N27-39)/39)*100</f>
        <v>58.974358974358978</v>
      </c>
    </row>
    <row r="28" spans="1:15" ht="15">
      <c r="A28" s="150">
        <v>44958</v>
      </c>
      <c r="B28" s="151">
        <f>'10_SUB''s_+_demandadas_2023'!L11</f>
        <v>55</v>
      </c>
      <c r="C28" s="9">
        <f t="shared" ref="C28:C33" si="9">((B28-B27)/B27)*100</f>
        <v>3.7735849056603774</v>
      </c>
      <c r="E28" s="150">
        <v>44958</v>
      </c>
      <c r="F28" s="262">
        <f>'10_SUB''s_+_demandadas_2023'!L12</f>
        <v>57</v>
      </c>
      <c r="G28" s="660">
        <f t="shared" ref="G28:G33" si="10">((F28-F27)/F27)*100</f>
        <v>9.6153846153846168</v>
      </c>
      <c r="I28" s="150">
        <v>44958</v>
      </c>
      <c r="J28" s="151">
        <f>'10_SUB''s_+_demandadas_2023'!L13</f>
        <v>59</v>
      </c>
      <c r="K28" s="9">
        <f t="shared" ref="K28:K33" si="11">((J28-J27)/J27)*100</f>
        <v>22.916666666666664</v>
      </c>
      <c r="M28" s="150">
        <v>44958</v>
      </c>
      <c r="N28" s="151">
        <f>'10_SUB''s_+_demandadas_2023'!L14</f>
        <v>48</v>
      </c>
      <c r="O28" s="9">
        <f t="shared" ref="O28:O33" si="12">((N28-N27)/N27)*100</f>
        <v>-22.58064516129032</v>
      </c>
    </row>
    <row r="29" spans="1:15" ht="15">
      <c r="A29" s="150">
        <v>44986</v>
      </c>
      <c r="B29" s="151">
        <f>'10_SUB''s_+_demandadas_2023'!$K$11</f>
        <v>75</v>
      </c>
      <c r="C29" s="9">
        <f t="shared" si="9"/>
        <v>36.363636363636367</v>
      </c>
      <c r="E29" s="150">
        <v>44986</v>
      </c>
      <c r="F29" s="262">
        <f>'10_SUB''s_+_demandadas_2023'!$K$12</f>
        <v>66</v>
      </c>
      <c r="G29" s="660">
        <f t="shared" si="10"/>
        <v>15.789473684210526</v>
      </c>
      <c r="I29" s="150">
        <v>44986</v>
      </c>
      <c r="J29" s="151">
        <f>'10_SUB''s_+_demandadas_2023'!$K$13</f>
        <v>65</v>
      </c>
      <c r="K29" s="9">
        <f t="shared" si="11"/>
        <v>10.16949152542373</v>
      </c>
      <c r="M29" s="150">
        <v>44986</v>
      </c>
      <c r="N29" s="151">
        <f>'10_SUB''s_+_demandadas_2023'!$K$14</f>
        <v>36</v>
      </c>
      <c r="O29" s="9">
        <f t="shared" si="12"/>
        <v>-25</v>
      </c>
    </row>
    <row r="30" spans="1:15" ht="15">
      <c r="A30" s="150">
        <v>45017</v>
      </c>
      <c r="B30" s="262">
        <f>'10_SUB''s_+_demandadas_2023'!J$11</f>
        <v>51</v>
      </c>
      <c r="C30" s="9">
        <f t="shared" si="9"/>
        <v>-32</v>
      </c>
      <c r="E30" s="150">
        <v>45017</v>
      </c>
      <c r="F30" s="262">
        <f>'10_SUB''s_+_demandadas_2023'!J$12</f>
        <v>52</v>
      </c>
      <c r="G30" s="660">
        <f t="shared" si="10"/>
        <v>-21.212121212121211</v>
      </c>
      <c r="I30" s="150">
        <v>45017</v>
      </c>
      <c r="J30" s="262">
        <f>'10_SUB''s_+_demandadas_2023'!J$13</f>
        <v>39</v>
      </c>
      <c r="K30" s="9">
        <f t="shared" si="11"/>
        <v>-40</v>
      </c>
      <c r="M30" s="150">
        <v>45017</v>
      </c>
      <c r="N30" s="262">
        <f>'10_SUB''s_+_demandadas_2023'!J$14</f>
        <v>40</v>
      </c>
      <c r="O30" s="9">
        <f t="shared" si="12"/>
        <v>11.111111111111111</v>
      </c>
    </row>
    <row r="31" spans="1:15" ht="15">
      <c r="A31" s="150">
        <v>45047</v>
      </c>
      <c r="B31" s="262">
        <f>'10_SUB''s_+_demandadas_2023'!I$11</f>
        <v>68</v>
      </c>
      <c r="C31" s="9">
        <f t="shared" si="9"/>
        <v>33.333333333333329</v>
      </c>
      <c r="E31" s="150">
        <v>45047</v>
      </c>
      <c r="F31" s="262">
        <f>'10_SUB''s_+_demandadas_2023'!I$12</f>
        <v>80</v>
      </c>
      <c r="G31" s="660">
        <f t="shared" si="10"/>
        <v>53.846153846153847</v>
      </c>
      <c r="I31" s="150">
        <v>45047</v>
      </c>
      <c r="J31" s="262">
        <f>'10_SUB''s_+_demandadas_2023'!I$13</f>
        <v>62</v>
      </c>
      <c r="K31" s="9">
        <f t="shared" si="11"/>
        <v>58.974358974358978</v>
      </c>
      <c r="M31" s="150">
        <v>45047</v>
      </c>
      <c r="N31" s="262">
        <f>'10_SUB''s_+_demandadas_2023'!I$14</f>
        <v>47</v>
      </c>
      <c r="O31" s="9">
        <f t="shared" si="12"/>
        <v>17.5</v>
      </c>
    </row>
    <row r="32" spans="1:15" ht="15">
      <c r="A32" s="150">
        <v>45078</v>
      </c>
      <c r="B32" s="262">
        <f>'10_SUB''s_+_demandadas_2023'!H$11</f>
        <v>61</v>
      </c>
      <c r="C32" s="9">
        <f t="shared" si="9"/>
        <v>-10.294117647058822</v>
      </c>
      <c r="E32" s="150">
        <v>45078</v>
      </c>
      <c r="F32" s="262">
        <f>'10_SUB''s_+_demandadas_2023'!H$12</f>
        <v>54</v>
      </c>
      <c r="G32" s="660">
        <f t="shared" si="10"/>
        <v>-32.5</v>
      </c>
      <c r="I32" s="150">
        <v>45078</v>
      </c>
      <c r="J32" s="262">
        <f>'10_SUB''s_+_demandadas_2023'!H$13</f>
        <v>58</v>
      </c>
      <c r="K32" s="9">
        <f t="shared" si="11"/>
        <v>-6.4516129032258061</v>
      </c>
      <c r="M32" s="150">
        <v>45078</v>
      </c>
      <c r="N32" s="262">
        <f>'10_SUB''s_+_demandadas_2023'!H$14</f>
        <v>41</v>
      </c>
      <c r="O32" s="9">
        <f t="shared" si="12"/>
        <v>-12.76595744680851</v>
      </c>
    </row>
    <row r="33" spans="1:15" ht="15">
      <c r="A33" s="150">
        <v>45108</v>
      </c>
      <c r="B33" s="262">
        <f>'10_SUB''s_+_demandadas_2023'!G$11</f>
        <v>63</v>
      </c>
      <c r="C33" s="9">
        <f t="shared" si="9"/>
        <v>3.278688524590164</v>
      </c>
      <c r="E33" s="150">
        <v>45108</v>
      </c>
      <c r="F33" s="262">
        <f>'10_SUB''s_+_demandadas_2023'!G$12</f>
        <v>51</v>
      </c>
      <c r="G33" s="660">
        <f t="shared" si="10"/>
        <v>-5.5555555555555554</v>
      </c>
      <c r="I33" s="150">
        <v>45108</v>
      </c>
      <c r="J33" s="262">
        <f>'10_SUB''s_+_demandadas_2023'!G$13</f>
        <v>59</v>
      </c>
      <c r="K33" s="9">
        <f t="shared" si="11"/>
        <v>1.7241379310344827</v>
      </c>
      <c r="M33" s="150">
        <v>45108</v>
      </c>
      <c r="N33" s="262">
        <f>'10_SUB''s_+_demandadas_2023'!G$14</f>
        <v>94</v>
      </c>
      <c r="O33" s="9">
        <f t="shared" si="12"/>
        <v>129.26829268292684</v>
      </c>
    </row>
    <row r="34" spans="1:15" ht="15">
      <c r="A34" s="150">
        <v>45139</v>
      </c>
      <c r="B34" s="262">
        <f>'10_SUB''s_+_demandadas_2023'!F$11</f>
        <v>57</v>
      </c>
      <c r="C34" s="9">
        <f t="shared" ref="C34" si="13">((B34-B33)/B33)*100</f>
        <v>-9.5238095238095237</v>
      </c>
      <c r="E34" s="150">
        <v>45139</v>
      </c>
      <c r="F34" s="262">
        <f>'10_SUB''s_+_demandadas_2023'!F$12</f>
        <v>64</v>
      </c>
      <c r="G34" s="660">
        <f t="shared" ref="G34" si="14">((F34-F33)/F33)*100</f>
        <v>25.490196078431371</v>
      </c>
      <c r="I34" s="150">
        <v>45139</v>
      </c>
      <c r="J34" s="262">
        <f>'10_SUB''s_+_demandadas_2023'!F$13</f>
        <v>53</v>
      </c>
      <c r="K34" s="9">
        <f t="shared" ref="K34" si="15">((J34-J33)/J33)*100</f>
        <v>-10.16949152542373</v>
      </c>
      <c r="M34" s="150">
        <v>45139</v>
      </c>
      <c r="N34" s="262">
        <f>'10_SUB''s_+_demandadas_2023'!F$14</f>
        <v>43</v>
      </c>
      <c r="O34" s="9">
        <f t="shared" ref="O34" si="16">((N34-N33)/N33)*100</f>
        <v>-54.255319148936167</v>
      </c>
    </row>
    <row r="35" spans="1:15" ht="15">
      <c r="A35" s="150">
        <v>45170</v>
      </c>
      <c r="B35" s="262">
        <f>'10_SUB''s_+_demandadas_2023'!E$11</f>
        <v>63</v>
      </c>
      <c r="C35" s="9">
        <f t="shared" ref="C35" si="17">((B35-B34)/B34)*100</f>
        <v>10.526315789473683</v>
      </c>
      <c r="E35" s="150">
        <v>45170</v>
      </c>
      <c r="F35" s="262">
        <f>'10_SUB''s_+_demandadas_2023'!E$12</f>
        <v>56</v>
      </c>
      <c r="G35" s="660">
        <f t="shared" ref="G35" si="18">((F35-F34)/F34)*100</f>
        <v>-12.5</v>
      </c>
      <c r="I35" s="150">
        <v>45170</v>
      </c>
      <c r="J35" s="262">
        <f>'10_SUB''s_+_demandadas_2023'!E$13</f>
        <v>50</v>
      </c>
      <c r="K35" s="9">
        <f t="shared" ref="K35" si="19">((J35-J34)/J34)*100</f>
        <v>-5.6603773584905666</v>
      </c>
      <c r="M35" s="150">
        <v>45170</v>
      </c>
      <c r="N35" s="262">
        <f>'10_SUB''s_+_demandadas_2023'!E$14</f>
        <v>37</v>
      </c>
      <c r="O35" s="9">
        <f t="shared" ref="O35" si="20">((N35-N34)/N34)*100</f>
        <v>-13.953488372093023</v>
      </c>
    </row>
    <row r="36" spans="1:15" ht="15">
      <c r="A36" s="150">
        <v>45200</v>
      </c>
      <c r="B36" s="151"/>
      <c r="C36" s="9"/>
      <c r="E36" s="150">
        <v>45200</v>
      </c>
      <c r="F36" s="262"/>
      <c r="G36" s="660"/>
      <c r="I36" s="150">
        <v>45200</v>
      </c>
      <c r="J36" s="151"/>
      <c r="K36" s="9"/>
      <c r="M36" s="150">
        <v>45200</v>
      </c>
      <c r="N36" s="151"/>
      <c r="O36" s="9"/>
    </row>
    <row r="37" spans="1:15" ht="15">
      <c r="A37" s="150">
        <v>45231</v>
      </c>
      <c r="B37" s="151"/>
      <c r="C37" s="9"/>
      <c r="E37" s="150">
        <v>45231</v>
      </c>
      <c r="F37" s="263"/>
      <c r="G37" s="660"/>
      <c r="I37" s="150">
        <v>45231</v>
      </c>
      <c r="J37" s="152"/>
      <c r="K37" s="9"/>
      <c r="M37" s="150">
        <v>45231</v>
      </c>
      <c r="N37" s="151"/>
      <c r="O37" s="9"/>
    </row>
    <row r="38" spans="1:15" ht="15.75" thickBot="1">
      <c r="A38" s="153">
        <v>45261</v>
      </c>
      <c r="B38" s="155"/>
      <c r="C38" s="19"/>
      <c r="E38" s="153">
        <v>45261</v>
      </c>
      <c r="F38" s="264"/>
      <c r="G38" s="661"/>
      <c r="I38" s="153">
        <v>45261</v>
      </c>
      <c r="J38" s="155"/>
      <c r="K38" s="19"/>
      <c r="M38" s="153">
        <v>45261</v>
      </c>
      <c r="N38" s="155"/>
      <c r="O38" s="19"/>
    </row>
    <row r="40" spans="1:15" ht="15" thickBot="1"/>
    <row r="41" spans="1:15" ht="15.75" thickBot="1">
      <c r="A41" s="963" t="str">
        <f>'10_SUB''s_+_demandadas_2023'!A15</f>
        <v>Santana/Tucuruvi</v>
      </c>
      <c r="B41" s="963"/>
      <c r="C41" s="963"/>
      <c r="E41" s="963" t="str">
        <f>'10_SUB''s_+_demandadas_2023'!A16</f>
        <v>Pinheiros</v>
      </c>
      <c r="F41" s="963"/>
      <c r="G41" s="963"/>
    </row>
    <row r="42" spans="1:15" ht="15.75" thickBot="1">
      <c r="A42" s="4" t="s">
        <v>2</v>
      </c>
      <c r="B42" s="5" t="s">
        <v>212</v>
      </c>
      <c r="C42" s="5" t="s">
        <v>213</v>
      </c>
      <c r="E42" s="4" t="s">
        <v>2</v>
      </c>
      <c r="F42" s="5" t="s">
        <v>212</v>
      </c>
      <c r="G42" s="5" t="s">
        <v>213</v>
      </c>
    </row>
    <row r="43" spans="1:15" ht="15">
      <c r="A43" s="147">
        <v>44927</v>
      </c>
      <c r="B43" s="149">
        <f>'10_SUB''s_+_demandadas_2023'!M15</f>
        <v>42</v>
      </c>
      <c r="C43" s="9">
        <f>((B43-51)/51)*100</f>
        <v>-17.647058823529413</v>
      </c>
      <c r="E43" s="147">
        <v>44927</v>
      </c>
      <c r="F43" s="266">
        <f>'10_SUB''s_+_demandadas_2023'!M16</f>
        <v>47</v>
      </c>
      <c r="G43" s="9">
        <f>((F43-31)/31)*100</f>
        <v>51.612903225806448</v>
      </c>
    </row>
    <row r="44" spans="1:15" ht="15">
      <c r="A44" s="150">
        <v>44958</v>
      </c>
      <c r="B44" s="151">
        <f>'10_SUB''s_+_demandadas_2023'!L15</f>
        <v>34</v>
      </c>
      <c r="C44" s="9">
        <f t="shared" ref="C44:C49" si="21">((B44-B43)/B43)*100</f>
        <v>-19.047619047619047</v>
      </c>
      <c r="E44" s="150">
        <v>44958</v>
      </c>
      <c r="F44" s="267">
        <f>'10_SUB''s_+_demandadas_2023'!L16</f>
        <v>43</v>
      </c>
      <c r="G44" s="9">
        <f t="shared" ref="G44:G49" si="22">((F44-F43)/F43)*100</f>
        <v>-8.5106382978723403</v>
      </c>
    </row>
    <row r="45" spans="1:15" ht="15">
      <c r="A45" s="150">
        <v>44986</v>
      </c>
      <c r="B45" s="151">
        <f>'10_SUB''s_+_demandadas_2023'!$K$15</f>
        <v>57</v>
      </c>
      <c r="C45" s="9">
        <f t="shared" si="21"/>
        <v>67.64705882352942</v>
      </c>
      <c r="E45" s="150">
        <v>44986</v>
      </c>
      <c r="F45" s="268">
        <f>'10_SUB''s_+_demandadas_2023'!$K$16</f>
        <v>51</v>
      </c>
      <c r="G45" s="9">
        <f t="shared" si="22"/>
        <v>18.604651162790699</v>
      </c>
    </row>
    <row r="46" spans="1:15" ht="15">
      <c r="A46" s="150">
        <v>45017</v>
      </c>
      <c r="B46" s="151">
        <f>'10_SUB''s_+_demandadas_2023'!J$15</f>
        <v>46</v>
      </c>
      <c r="C46" s="9">
        <f t="shared" si="21"/>
        <v>-19.298245614035086</v>
      </c>
      <c r="E46" s="150">
        <v>45017</v>
      </c>
      <c r="F46" s="262">
        <f>'10_SUB''s_+_demandadas_2023'!J$16</f>
        <v>26</v>
      </c>
      <c r="G46" s="9">
        <f t="shared" si="22"/>
        <v>-49.019607843137251</v>
      </c>
    </row>
    <row r="47" spans="1:15" ht="15">
      <c r="A47" s="150">
        <v>45047</v>
      </c>
      <c r="B47" s="151">
        <f>'10_SUB''s_+_demandadas_2023'!I$15</f>
        <v>53</v>
      </c>
      <c r="C47" s="9">
        <f t="shared" si="21"/>
        <v>15.217391304347828</v>
      </c>
      <c r="E47" s="150">
        <v>45047</v>
      </c>
      <c r="F47" s="262">
        <f>'10_SUB''s_+_demandadas_2023'!I$16</f>
        <v>65</v>
      </c>
      <c r="G47" s="9">
        <f t="shared" si="22"/>
        <v>150</v>
      </c>
    </row>
    <row r="48" spans="1:15" ht="15">
      <c r="A48" s="150">
        <v>45078</v>
      </c>
      <c r="B48" s="151">
        <f>'10_SUB''s_+_demandadas_2023'!H$15</f>
        <v>43</v>
      </c>
      <c r="C48" s="9">
        <f t="shared" si="21"/>
        <v>-18.867924528301888</v>
      </c>
      <c r="E48" s="150">
        <v>45078</v>
      </c>
      <c r="F48" s="262">
        <f>'10_SUB''s_+_demandadas_2023'!H$16</f>
        <v>46</v>
      </c>
      <c r="G48" s="9">
        <f t="shared" si="22"/>
        <v>-29.230769230769234</v>
      </c>
    </row>
    <row r="49" spans="1:11" ht="15">
      <c r="A49" s="150">
        <v>45108</v>
      </c>
      <c r="B49" s="151">
        <f>'10_SUB''s_+_demandadas_2023'!G$15</f>
        <v>65</v>
      </c>
      <c r="C49" s="9">
        <f t="shared" si="21"/>
        <v>51.162790697674424</v>
      </c>
      <c r="E49" s="150">
        <v>45108</v>
      </c>
      <c r="F49" s="262">
        <f>'10_SUB''s_+_demandadas_2023'!G$16</f>
        <v>50</v>
      </c>
      <c r="G49" s="9">
        <f t="shared" si="22"/>
        <v>8.695652173913043</v>
      </c>
    </row>
    <row r="50" spans="1:11" ht="15">
      <c r="A50" s="150">
        <v>45139</v>
      </c>
      <c r="B50" s="151">
        <f>'10_SUB''s_+_demandadas_2023'!F$15</f>
        <v>59</v>
      </c>
      <c r="C50" s="9">
        <f t="shared" ref="C50" si="23">((B50-B49)/B49)*100</f>
        <v>-9.2307692307692317</v>
      </c>
      <c r="E50" s="150">
        <v>45139</v>
      </c>
      <c r="F50" s="262">
        <f>'10_SUB''s_+_demandadas_2023'!F$16</f>
        <v>31</v>
      </c>
      <c r="G50" s="9">
        <f t="shared" ref="G50" si="24">((F50-F49)/F49)*100</f>
        <v>-38</v>
      </c>
    </row>
    <row r="51" spans="1:11" ht="15">
      <c r="A51" s="150">
        <v>45170</v>
      </c>
      <c r="B51" s="151">
        <f>'10_SUB''s_+_demandadas_2023'!E$15</f>
        <v>48</v>
      </c>
      <c r="C51" s="9">
        <f t="shared" ref="C51" si="25">((B51-B50)/B50)*100</f>
        <v>-18.64406779661017</v>
      </c>
      <c r="E51" s="150">
        <v>45170</v>
      </c>
      <c r="F51" s="262">
        <f>'10_SUB''s_+_demandadas_2023'!E$16</f>
        <v>71</v>
      </c>
      <c r="G51" s="9">
        <f t="shared" ref="G51" si="26">((F51-F50)/F50)*100</f>
        <v>129.03225806451613</v>
      </c>
    </row>
    <row r="52" spans="1:11" ht="15">
      <c r="A52" s="150">
        <v>45200</v>
      </c>
      <c r="B52" s="151"/>
      <c r="C52" s="9"/>
      <c r="E52" s="150">
        <v>45200</v>
      </c>
      <c r="F52" s="151"/>
      <c r="G52" s="9"/>
    </row>
    <row r="53" spans="1:11" ht="15">
      <c r="A53" s="150">
        <v>45231</v>
      </c>
      <c r="B53" s="152"/>
      <c r="C53" s="9"/>
      <c r="E53" s="150">
        <v>45231</v>
      </c>
      <c r="F53" s="152"/>
      <c r="G53" s="9"/>
    </row>
    <row r="54" spans="1:11" ht="15.75" thickBot="1">
      <c r="A54" s="153">
        <v>45261</v>
      </c>
      <c r="B54" s="155"/>
      <c r="C54" s="19"/>
      <c r="E54" s="153">
        <v>45261</v>
      </c>
      <c r="F54" s="155"/>
      <c r="G54" s="19"/>
    </row>
    <row r="56" spans="1:11">
      <c r="B56" s="13"/>
      <c r="C56" s="13"/>
    </row>
    <row r="57" spans="1:11" ht="15">
      <c r="A57" s="956"/>
      <c r="B57" s="956"/>
      <c r="C57" s="956"/>
      <c r="D57" s="956"/>
      <c r="F57" s="956"/>
      <c r="G57" s="956"/>
      <c r="H57" s="956"/>
      <c r="I57" s="956"/>
      <c r="J57" s="956"/>
      <c r="K57" s="269"/>
    </row>
    <row r="58" spans="1:11">
      <c r="A58" s="269"/>
      <c r="B58" s="13"/>
      <c r="C58" s="13"/>
    </row>
    <row r="59" spans="1:11" ht="15">
      <c r="B59" s="13"/>
      <c r="C59" s="13"/>
      <c r="F59" s="956"/>
      <c r="G59" s="956"/>
      <c r="H59" s="956"/>
      <c r="I59" s="956"/>
      <c r="J59" s="956"/>
      <c r="K59" s="956"/>
    </row>
    <row r="60" spans="1:11">
      <c r="B60" s="13"/>
      <c r="C60" s="13"/>
    </row>
    <row r="61" spans="1:11" ht="15">
      <c r="A61" s="956"/>
      <c r="B61" s="956"/>
      <c r="C61" s="956"/>
      <c r="D61" s="956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/>
  <cols>
    <col min="1" max="1" width="27" customWidth="1"/>
    <col min="2" max="2" width="10.7109375" style="140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20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859" t="s">
        <v>206</v>
      </c>
      <c r="B4" s="801">
        <v>45170</v>
      </c>
      <c r="C4" s="270"/>
      <c r="I4" s="13"/>
    </row>
    <row r="5" spans="1:9">
      <c r="A5" s="862" t="s">
        <v>302</v>
      </c>
      <c r="B5" s="865">
        <v>159</v>
      </c>
      <c r="C5" s="124"/>
    </row>
    <row r="6" spans="1:9">
      <c r="A6" s="863" t="s">
        <v>298</v>
      </c>
      <c r="B6" s="866">
        <v>104</v>
      </c>
      <c r="C6" s="124"/>
    </row>
    <row r="7" spans="1:9">
      <c r="A7" s="863" t="s">
        <v>308</v>
      </c>
      <c r="B7" s="866">
        <v>71</v>
      </c>
      <c r="C7" s="124"/>
    </row>
    <row r="8" spans="1:9">
      <c r="A8" s="863" t="s">
        <v>315</v>
      </c>
      <c r="B8" s="866">
        <v>66</v>
      </c>
      <c r="C8" s="124"/>
    </row>
    <row r="9" spans="1:9">
      <c r="A9" s="863" t="s">
        <v>304</v>
      </c>
      <c r="B9" s="866">
        <v>63</v>
      </c>
      <c r="C9" s="124"/>
    </row>
    <row r="10" spans="1:9">
      <c r="A10" s="863" t="s">
        <v>288</v>
      </c>
      <c r="B10" s="866">
        <v>56</v>
      </c>
      <c r="C10" s="124"/>
    </row>
    <row r="11" spans="1:9">
      <c r="A11" s="863" t="s">
        <v>306</v>
      </c>
      <c r="B11" s="866">
        <v>56</v>
      </c>
      <c r="C11" s="124"/>
    </row>
    <row r="12" spans="1:9">
      <c r="A12" s="863" t="s">
        <v>311</v>
      </c>
      <c r="B12" s="866">
        <v>51</v>
      </c>
      <c r="C12" s="124"/>
    </row>
    <row r="13" spans="1:9">
      <c r="A13" s="863" t="s">
        <v>317</v>
      </c>
      <c r="B13" s="866">
        <v>50</v>
      </c>
      <c r="C13" s="124"/>
    </row>
    <row r="14" spans="1:9">
      <c r="A14" s="863" t="s">
        <v>301</v>
      </c>
      <c r="B14" s="866">
        <v>49</v>
      </c>
      <c r="C14" s="124"/>
    </row>
    <row r="15" spans="1:9">
      <c r="A15" s="863" t="s">
        <v>310</v>
      </c>
      <c r="B15" s="866">
        <v>48</v>
      </c>
      <c r="C15" s="858"/>
    </row>
    <row r="16" spans="1:9">
      <c r="A16" s="863" t="s">
        <v>290</v>
      </c>
      <c r="B16" s="866">
        <v>44</v>
      </c>
      <c r="C16" s="124"/>
    </row>
    <row r="17" spans="1:3">
      <c r="A17" s="863" t="s">
        <v>309</v>
      </c>
      <c r="B17" s="866">
        <v>42</v>
      </c>
      <c r="C17" s="124"/>
    </row>
    <row r="18" spans="1:3">
      <c r="A18" s="863" t="s">
        <v>316</v>
      </c>
      <c r="B18" s="866">
        <v>38</v>
      </c>
      <c r="C18" s="124"/>
    </row>
    <row r="19" spans="1:3">
      <c r="A19" s="863" t="s">
        <v>289</v>
      </c>
      <c r="B19" s="866">
        <v>37</v>
      </c>
      <c r="C19" s="124"/>
    </row>
    <row r="20" spans="1:3">
      <c r="A20" s="863" t="s">
        <v>299</v>
      </c>
      <c r="B20" s="866">
        <v>34</v>
      </c>
      <c r="C20" s="124"/>
    </row>
    <row r="21" spans="1:3">
      <c r="A21" s="863" t="s">
        <v>297</v>
      </c>
      <c r="B21" s="866">
        <v>32</v>
      </c>
      <c r="C21" s="124"/>
    </row>
    <row r="22" spans="1:3">
      <c r="A22" s="863" t="s">
        <v>291</v>
      </c>
      <c r="B22" s="866">
        <v>29</v>
      </c>
      <c r="C22" s="124"/>
    </row>
    <row r="23" spans="1:3">
      <c r="A23" s="863" t="s">
        <v>292</v>
      </c>
      <c r="B23" s="866">
        <v>27</v>
      </c>
      <c r="C23" s="124"/>
    </row>
    <row r="24" spans="1:3">
      <c r="A24" s="863" t="s">
        <v>295</v>
      </c>
      <c r="B24" s="866">
        <v>25</v>
      </c>
      <c r="C24" s="124"/>
    </row>
    <row r="25" spans="1:3">
      <c r="A25" s="863" t="s">
        <v>312</v>
      </c>
      <c r="B25" s="866">
        <v>24</v>
      </c>
      <c r="C25" s="124"/>
    </row>
    <row r="26" spans="1:3">
      <c r="A26" s="863" t="s">
        <v>287</v>
      </c>
      <c r="B26" s="866">
        <v>21</v>
      </c>
      <c r="C26" s="124"/>
    </row>
    <row r="27" spans="1:3">
      <c r="A27" s="863" t="s">
        <v>318</v>
      </c>
      <c r="B27" s="866">
        <v>18</v>
      </c>
      <c r="C27" s="124"/>
    </row>
    <row r="28" spans="1:3">
      <c r="A28" s="863" t="s">
        <v>300</v>
      </c>
      <c r="B28" s="866">
        <v>16</v>
      </c>
      <c r="C28" s="124"/>
    </row>
    <row r="29" spans="1:3">
      <c r="A29" s="863" t="s">
        <v>303</v>
      </c>
      <c r="B29" s="866">
        <v>16</v>
      </c>
      <c r="C29" s="124"/>
    </row>
    <row r="30" spans="1:3">
      <c r="A30" s="863" t="s">
        <v>313</v>
      </c>
      <c r="B30" s="866">
        <v>12</v>
      </c>
      <c r="C30" s="124"/>
    </row>
    <row r="31" spans="1:3">
      <c r="A31" s="863" t="s">
        <v>314</v>
      </c>
      <c r="B31" s="866">
        <v>12</v>
      </c>
      <c r="C31" s="124"/>
    </row>
    <row r="32" spans="1:3">
      <c r="A32" s="863" t="s">
        <v>294</v>
      </c>
      <c r="B32" s="866">
        <v>11</v>
      </c>
      <c r="C32" s="124"/>
    </row>
    <row r="33" spans="1:9">
      <c r="A33" s="863" t="s">
        <v>296</v>
      </c>
      <c r="B33" s="866">
        <v>11</v>
      </c>
      <c r="C33" s="124"/>
    </row>
    <row r="34" spans="1:9">
      <c r="A34" s="863" t="s">
        <v>307</v>
      </c>
      <c r="B34" s="866">
        <v>11</v>
      </c>
      <c r="C34" s="124"/>
    </row>
    <row r="35" spans="1:9">
      <c r="A35" s="863" t="s">
        <v>305</v>
      </c>
      <c r="B35" s="866">
        <v>8</v>
      </c>
      <c r="C35" s="124"/>
    </row>
    <row r="36" spans="1:9" ht="15.75" thickBot="1">
      <c r="A36" s="864" t="s">
        <v>293</v>
      </c>
      <c r="B36" s="867">
        <v>7</v>
      </c>
      <c r="C36" s="124"/>
    </row>
    <row r="37" spans="1:9" ht="15.75" thickBot="1">
      <c r="A37" s="860" t="s">
        <v>321</v>
      </c>
      <c r="B37" s="861">
        <f>SUM(B5:B36)</f>
        <v>1248</v>
      </c>
      <c r="C37" s="174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90" zoomScaleNormal="9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20" t="s">
        <v>0</v>
      </c>
      <c r="I1" s="713"/>
      <c r="J1" s="713"/>
      <c r="K1" s="713"/>
      <c r="L1" s="713"/>
      <c r="M1" s="713"/>
      <c r="N1" s="713"/>
      <c r="O1" s="713"/>
      <c r="P1" s="713"/>
      <c r="Q1" s="713"/>
    </row>
    <row r="2" spans="1:18">
      <c r="A2" s="1" t="s">
        <v>1</v>
      </c>
      <c r="I2" s="713"/>
      <c r="J2" s="713"/>
      <c r="K2" s="713"/>
      <c r="L2" s="713"/>
      <c r="M2" s="713"/>
      <c r="N2" s="713"/>
      <c r="O2" s="713"/>
      <c r="P2" s="713"/>
      <c r="Q2" s="713"/>
    </row>
    <row r="3" spans="1:18" ht="15.75" thickBot="1">
      <c r="I3" s="713"/>
      <c r="J3" s="713"/>
      <c r="K3" s="713"/>
      <c r="L3" s="713"/>
      <c r="M3" s="713"/>
      <c r="N3" s="713"/>
      <c r="O3" s="713"/>
      <c r="P3" s="713"/>
      <c r="Q3" s="713"/>
    </row>
    <row r="4" spans="1:18" ht="46.5" customHeight="1" thickBot="1">
      <c r="A4" s="271" t="s">
        <v>3</v>
      </c>
      <c r="B4" s="272">
        <v>45261</v>
      </c>
      <c r="C4" s="272">
        <v>45231</v>
      </c>
      <c r="D4" s="272">
        <v>45200</v>
      </c>
      <c r="E4" s="272">
        <v>45170</v>
      </c>
      <c r="F4" s="272">
        <v>45139</v>
      </c>
      <c r="G4" s="272">
        <v>45108</v>
      </c>
      <c r="H4" s="272">
        <v>45078</v>
      </c>
      <c r="I4" s="273">
        <v>45047</v>
      </c>
      <c r="J4" s="272">
        <v>45017</v>
      </c>
      <c r="K4" s="274">
        <v>44986</v>
      </c>
      <c r="L4" s="275">
        <v>44958</v>
      </c>
      <c r="M4" s="275">
        <v>44927</v>
      </c>
      <c r="N4" s="275" t="s">
        <v>5</v>
      </c>
      <c r="O4" s="276" t="s">
        <v>322</v>
      </c>
      <c r="P4" s="277" t="s">
        <v>465</v>
      </c>
      <c r="Q4" s="278" t="s">
        <v>323</v>
      </c>
    </row>
    <row r="5" spans="1:18" ht="15.75" thickBot="1">
      <c r="A5" s="279" t="s">
        <v>324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1"/>
      <c r="N5" s="282"/>
      <c r="O5" s="283"/>
      <c r="P5" s="284"/>
      <c r="Q5" s="285"/>
    </row>
    <row r="6" spans="1:18" ht="15.75" thickBot="1">
      <c r="A6" s="286" t="s">
        <v>325</v>
      </c>
      <c r="B6" s="287"/>
      <c r="C6" s="288"/>
      <c r="D6" s="288"/>
      <c r="E6" s="288">
        <v>74</v>
      </c>
      <c r="F6" s="288">
        <v>99</v>
      </c>
      <c r="G6" s="288">
        <v>113</v>
      </c>
      <c r="H6" s="288">
        <v>111</v>
      </c>
      <c r="I6" s="288">
        <v>58</v>
      </c>
      <c r="J6" s="288">
        <v>49</v>
      </c>
      <c r="K6" s="288">
        <v>71</v>
      </c>
      <c r="L6" s="288">
        <v>40</v>
      </c>
      <c r="M6" s="289">
        <v>38</v>
      </c>
      <c r="N6" s="290">
        <f>SUM(B6:M6)</f>
        <v>653</v>
      </c>
      <c r="O6" s="291">
        <f>AVERAGE(B6:M6)</f>
        <v>72.555555555555557</v>
      </c>
      <c r="P6" s="292">
        <f>(E6/E$9)*100</f>
        <v>38.341968911917093</v>
      </c>
      <c r="Q6" s="292">
        <f>(N6/N$15)*100</f>
        <v>23.788706739526411</v>
      </c>
    </row>
    <row r="7" spans="1:18">
      <c r="A7" s="293" t="s">
        <v>326</v>
      </c>
      <c r="B7" s="294"/>
      <c r="C7" s="295"/>
      <c r="D7" s="295"/>
      <c r="E7" s="295">
        <v>119</v>
      </c>
      <c r="F7" s="295">
        <v>88</v>
      </c>
      <c r="G7" s="295">
        <v>80</v>
      </c>
      <c r="H7" s="295">
        <v>126</v>
      </c>
      <c r="I7" s="295">
        <v>112</v>
      </c>
      <c r="J7" s="295">
        <v>80</v>
      </c>
      <c r="K7" s="295">
        <v>91</v>
      </c>
      <c r="L7" s="295">
        <v>61</v>
      </c>
      <c r="M7" s="296">
        <v>100</v>
      </c>
      <c r="N7" s="297">
        <f>SUM(B7:M7)</f>
        <v>857</v>
      </c>
      <c r="O7" s="298">
        <f>AVERAGE(B7:M7)</f>
        <v>95.222222222222229</v>
      </c>
      <c r="P7" s="292">
        <f>(E7/E$9)*100</f>
        <v>61.6580310880829</v>
      </c>
      <c r="Q7" s="299">
        <f>(N7/N$15)*100</f>
        <v>31.220400728597447</v>
      </c>
    </row>
    <row r="8" spans="1:18" ht="15.75" thickBot="1">
      <c r="A8" s="300" t="s">
        <v>327</v>
      </c>
      <c r="B8" s="301"/>
      <c r="C8" s="302"/>
      <c r="D8" s="302"/>
      <c r="E8" s="302">
        <v>2</v>
      </c>
      <c r="F8" s="302">
        <v>2</v>
      </c>
      <c r="G8" s="302">
        <v>1</v>
      </c>
      <c r="H8" s="302">
        <v>2</v>
      </c>
      <c r="I8" s="302">
        <v>4</v>
      </c>
      <c r="J8" s="302">
        <v>0</v>
      </c>
      <c r="K8" s="302">
        <v>2</v>
      </c>
      <c r="L8" s="302">
        <v>1</v>
      </c>
      <c r="M8" s="303">
        <v>1</v>
      </c>
      <c r="N8" s="304">
        <f>SUM(B8:M8)</f>
        <v>15</v>
      </c>
      <c r="O8" s="305">
        <f>AVERAGE(B8:M8)</f>
        <v>1.6666666666666667</v>
      </c>
      <c r="P8" s="306"/>
      <c r="Q8" s="299">
        <f>(N8/N$15)*100</f>
        <v>0.54644808743169404</v>
      </c>
    </row>
    <row r="9" spans="1:18" ht="24.75" customHeight="1" thickBot="1">
      <c r="A9" s="307" t="s">
        <v>328</v>
      </c>
      <c r="B9" s="308" t="s">
        <v>329</v>
      </c>
      <c r="C9" s="308" t="s">
        <v>329</v>
      </c>
      <c r="D9" s="308" t="s">
        <v>329</v>
      </c>
      <c r="E9" s="308">
        <f t="shared" ref="E9:N9" si="0">SUM(E6:E7)</f>
        <v>193</v>
      </c>
      <c r="F9" s="308">
        <f t="shared" si="0"/>
        <v>187</v>
      </c>
      <c r="G9" s="308">
        <f t="shared" si="0"/>
        <v>193</v>
      </c>
      <c r="H9" s="308">
        <f t="shared" si="0"/>
        <v>237</v>
      </c>
      <c r="I9" s="308">
        <f t="shared" si="0"/>
        <v>170</v>
      </c>
      <c r="J9" s="308">
        <f t="shared" si="0"/>
        <v>129</v>
      </c>
      <c r="K9" s="308">
        <f t="shared" si="0"/>
        <v>162</v>
      </c>
      <c r="L9" s="308">
        <f t="shared" si="0"/>
        <v>101</v>
      </c>
      <c r="M9" s="309">
        <f t="shared" si="0"/>
        <v>138</v>
      </c>
      <c r="N9" s="310">
        <f t="shared" si="0"/>
        <v>1510</v>
      </c>
      <c r="O9" s="311">
        <f>AVERAGE(B9:M9)</f>
        <v>167.77777777777777</v>
      </c>
      <c r="P9" s="312">
        <f>SUM(P6:P7)</f>
        <v>100</v>
      </c>
      <c r="Q9" s="313"/>
    </row>
    <row r="10" spans="1:18" ht="15.75" thickBot="1">
      <c r="A10" s="314" t="s">
        <v>330</v>
      </c>
      <c r="B10" s="315"/>
      <c r="C10" s="315"/>
      <c r="D10" s="315"/>
      <c r="E10" s="316">
        <f t="shared" ref="E10:N10" si="1">SUM(E6:E8)</f>
        <v>195</v>
      </c>
      <c r="F10" s="316">
        <f t="shared" si="1"/>
        <v>189</v>
      </c>
      <c r="G10" s="316">
        <f t="shared" si="1"/>
        <v>194</v>
      </c>
      <c r="H10" s="316">
        <f t="shared" si="1"/>
        <v>239</v>
      </c>
      <c r="I10" s="316">
        <f t="shared" si="1"/>
        <v>174</v>
      </c>
      <c r="J10" s="316">
        <f t="shared" si="1"/>
        <v>129</v>
      </c>
      <c r="K10" s="316">
        <f t="shared" si="1"/>
        <v>164</v>
      </c>
      <c r="L10" s="316">
        <f t="shared" si="1"/>
        <v>102</v>
      </c>
      <c r="M10" s="316">
        <f t="shared" si="1"/>
        <v>139</v>
      </c>
      <c r="N10" s="317">
        <f t="shared" si="1"/>
        <v>1525</v>
      </c>
      <c r="O10" s="318">
        <f>AVERAGE(B10:M10)</f>
        <v>169.44444444444446</v>
      </c>
      <c r="P10" s="319"/>
      <c r="Q10" s="299">
        <f>SUM(Q6:Q8)</f>
        <v>55.55555555555555</v>
      </c>
    </row>
    <row r="11" spans="1:18" ht="15.75" thickBot="1">
      <c r="A11" s="320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2"/>
      <c r="N11" s="323"/>
      <c r="O11" s="324"/>
      <c r="P11" s="325"/>
      <c r="Q11" s="326"/>
    </row>
    <row r="12" spans="1:18" ht="15.75" thickBot="1">
      <c r="A12" s="327" t="s">
        <v>331</v>
      </c>
      <c r="B12" s="328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1"/>
      <c r="N12" s="329"/>
      <c r="O12" s="330"/>
      <c r="P12" s="331"/>
      <c r="Q12" s="332"/>
    </row>
    <row r="13" spans="1:18" ht="15.75" thickBot="1">
      <c r="A13" s="333" t="s">
        <v>331</v>
      </c>
      <c r="B13" s="334"/>
      <c r="C13" s="335"/>
      <c r="D13" s="335"/>
      <c r="E13" s="335">
        <v>151</v>
      </c>
      <c r="F13" s="335">
        <v>181</v>
      </c>
      <c r="G13" s="335">
        <v>165</v>
      </c>
      <c r="H13" s="335">
        <v>108</v>
      </c>
      <c r="I13" s="335">
        <v>91</v>
      </c>
      <c r="J13" s="335">
        <v>120</v>
      </c>
      <c r="K13" s="335">
        <v>149</v>
      </c>
      <c r="L13" s="335">
        <v>143</v>
      </c>
      <c r="M13" s="336">
        <v>112</v>
      </c>
      <c r="N13" s="337">
        <f>SUM(B13:M13)</f>
        <v>1220</v>
      </c>
      <c r="O13" s="338">
        <f>AVERAGE(B13:M13)</f>
        <v>135.55555555555554</v>
      </c>
      <c r="P13" s="339"/>
      <c r="Q13" s="299">
        <f>(N13/N$15)*100</f>
        <v>44.444444444444443</v>
      </c>
    </row>
    <row r="14" spans="1:18" ht="15.75" thickBot="1">
      <c r="A14" s="320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2"/>
      <c r="N14" s="340"/>
      <c r="O14" s="341"/>
      <c r="P14" s="342"/>
      <c r="Q14" s="343"/>
    </row>
    <row r="15" spans="1:18" ht="15.75" thickBot="1">
      <c r="A15" s="314" t="s">
        <v>15</v>
      </c>
      <c r="B15" s="344" t="s">
        <v>329</v>
      </c>
      <c r="C15" s="344" t="s">
        <v>329</v>
      </c>
      <c r="D15" s="344" t="s">
        <v>329</v>
      </c>
      <c r="E15" s="344">
        <f t="shared" ref="E15:N15" si="2">E10+E13</f>
        <v>346</v>
      </c>
      <c r="F15" s="344">
        <f t="shared" si="2"/>
        <v>370</v>
      </c>
      <c r="G15" s="344">
        <f t="shared" si="2"/>
        <v>359</v>
      </c>
      <c r="H15" s="344">
        <f t="shared" si="2"/>
        <v>347</v>
      </c>
      <c r="I15" s="344">
        <f t="shared" si="2"/>
        <v>265</v>
      </c>
      <c r="J15" s="344">
        <f t="shared" si="2"/>
        <v>249</v>
      </c>
      <c r="K15" s="344">
        <f t="shared" si="2"/>
        <v>313</v>
      </c>
      <c r="L15" s="344">
        <f t="shared" si="2"/>
        <v>245</v>
      </c>
      <c r="M15" s="344">
        <f t="shared" si="2"/>
        <v>251</v>
      </c>
      <c r="N15" s="344">
        <f t="shared" si="2"/>
        <v>2745</v>
      </c>
      <c r="O15" s="345">
        <f>AVERAGE(B15:M15)</f>
        <v>305</v>
      </c>
      <c r="P15" s="319"/>
      <c r="Q15" s="346">
        <f>SUM(Q10:Q13)</f>
        <v>100</v>
      </c>
      <c r="R15" s="16"/>
    </row>
    <row r="16" spans="1:18" ht="15.75" thickBot="1"/>
    <row r="17" spans="1:7" ht="15.75" thickBot="1">
      <c r="A17" s="964" t="s">
        <v>332</v>
      </c>
      <c r="B17" s="964"/>
      <c r="C17" s="964"/>
      <c r="D17" s="347"/>
      <c r="E17" s="964" t="s">
        <v>331</v>
      </c>
      <c r="F17" s="964"/>
      <c r="G17" s="964"/>
    </row>
    <row r="18" spans="1:7" ht="15.75" thickBot="1">
      <c r="A18" s="348" t="s">
        <v>2</v>
      </c>
      <c r="B18" s="349" t="s">
        <v>212</v>
      </c>
      <c r="C18" s="349" t="s">
        <v>213</v>
      </c>
      <c r="D18" s="347"/>
      <c r="E18" s="348" t="s">
        <v>2</v>
      </c>
      <c r="F18" s="349" t="s">
        <v>212</v>
      </c>
      <c r="G18" s="349" t="s">
        <v>213</v>
      </c>
    </row>
    <row r="19" spans="1:7">
      <c r="A19" s="350">
        <v>44927</v>
      </c>
      <c r="B19" s="351">
        <f>M9</f>
        <v>138</v>
      </c>
      <c r="C19" s="352">
        <f>((B19-81)/81)*100</f>
        <v>70.370370370370367</v>
      </c>
      <c r="D19" s="347"/>
      <c r="E19" s="350">
        <v>44927</v>
      </c>
      <c r="F19" s="351">
        <f>M13</f>
        <v>112</v>
      </c>
      <c r="G19" s="352">
        <f>((F19-98)/98)*100</f>
        <v>14.285714285714285</v>
      </c>
    </row>
    <row r="20" spans="1:7">
      <c r="A20" s="353">
        <v>44958</v>
      </c>
      <c r="B20" s="354">
        <f>L9</f>
        <v>101</v>
      </c>
      <c r="C20" s="352">
        <f t="shared" ref="C20:C27" si="3">((B20-B19)/B19)*100</f>
        <v>-26.811594202898554</v>
      </c>
      <c r="D20" s="347"/>
      <c r="E20" s="353">
        <v>44958</v>
      </c>
      <c r="F20" s="354">
        <f>L13</f>
        <v>143</v>
      </c>
      <c r="G20" s="352">
        <f t="shared" ref="G20:G27" si="4">((F20-F19)/F19)*100</f>
        <v>27.678571428571431</v>
      </c>
    </row>
    <row r="21" spans="1:7">
      <c r="A21" s="353">
        <v>44986</v>
      </c>
      <c r="B21" s="354">
        <f>K9</f>
        <v>162</v>
      </c>
      <c r="C21" s="352">
        <f t="shared" si="3"/>
        <v>60.396039603960396</v>
      </c>
      <c r="D21" s="347"/>
      <c r="E21" s="353">
        <v>44986</v>
      </c>
      <c r="F21" s="354">
        <f>K13</f>
        <v>149</v>
      </c>
      <c r="G21" s="352">
        <f t="shared" si="4"/>
        <v>4.1958041958041958</v>
      </c>
    </row>
    <row r="22" spans="1:7">
      <c r="A22" s="353">
        <v>45017</v>
      </c>
      <c r="B22" s="354">
        <f>J9</f>
        <v>129</v>
      </c>
      <c r="C22" s="352">
        <f t="shared" si="3"/>
        <v>-20.37037037037037</v>
      </c>
      <c r="D22" s="347"/>
      <c r="E22" s="353">
        <v>45017</v>
      </c>
      <c r="F22" s="354">
        <f>J13</f>
        <v>120</v>
      </c>
      <c r="G22" s="352">
        <f t="shared" si="4"/>
        <v>-19.463087248322147</v>
      </c>
    </row>
    <row r="23" spans="1:7">
      <c r="A23" s="353">
        <v>45047</v>
      </c>
      <c r="B23" s="354">
        <f>I9</f>
        <v>170</v>
      </c>
      <c r="C23" s="352">
        <f t="shared" si="3"/>
        <v>31.782945736434108</v>
      </c>
      <c r="D23" s="347"/>
      <c r="E23" s="353">
        <v>45047</v>
      </c>
      <c r="F23" s="354">
        <f>I13</f>
        <v>91</v>
      </c>
      <c r="G23" s="352">
        <f t="shared" si="4"/>
        <v>-24.166666666666668</v>
      </c>
    </row>
    <row r="24" spans="1:7">
      <c r="A24" s="353">
        <v>45078</v>
      </c>
      <c r="B24" s="354">
        <f>H9</f>
        <v>237</v>
      </c>
      <c r="C24" s="352">
        <f t="shared" si="3"/>
        <v>39.411764705882355</v>
      </c>
      <c r="D24" s="347"/>
      <c r="E24" s="353">
        <v>45078</v>
      </c>
      <c r="F24" s="354">
        <f>H13</f>
        <v>108</v>
      </c>
      <c r="G24" s="352">
        <f t="shared" si="4"/>
        <v>18.681318681318682</v>
      </c>
    </row>
    <row r="25" spans="1:7">
      <c r="A25" s="353">
        <v>45108</v>
      </c>
      <c r="B25" s="354">
        <f>G9</f>
        <v>193</v>
      </c>
      <c r="C25" s="352">
        <f t="shared" si="3"/>
        <v>-18.565400843881857</v>
      </c>
      <c r="D25" s="347"/>
      <c r="E25" s="353">
        <v>45108</v>
      </c>
      <c r="F25" s="354">
        <f>G13</f>
        <v>165</v>
      </c>
      <c r="G25" s="352">
        <f t="shared" si="4"/>
        <v>52.777777777777779</v>
      </c>
    </row>
    <row r="26" spans="1:7">
      <c r="A26" s="353">
        <v>45139</v>
      </c>
      <c r="B26" s="354">
        <v>189</v>
      </c>
      <c r="C26" s="352">
        <f t="shared" si="3"/>
        <v>-2.0725388601036272</v>
      </c>
      <c r="D26" s="347"/>
      <c r="E26" s="353">
        <v>45139</v>
      </c>
      <c r="F26" s="354">
        <f>F13</f>
        <v>181</v>
      </c>
      <c r="G26" s="352">
        <f t="shared" si="4"/>
        <v>9.6969696969696972</v>
      </c>
    </row>
    <row r="27" spans="1:7">
      <c r="A27" s="353">
        <v>45170</v>
      </c>
      <c r="B27" s="354">
        <f>E9</f>
        <v>193</v>
      </c>
      <c r="C27" s="352">
        <f t="shared" si="3"/>
        <v>2.1164021164021163</v>
      </c>
      <c r="D27" s="347"/>
      <c r="E27" s="353">
        <v>45170</v>
      </c>
      <c r="F27" s="354">
        <f>E13</f>
        <v>151</v>
      </c>
      <c r="G27" s="352">
        <f t="shared" si="4"/>
        <v>-16.574585635359114</v>
      </c>
    </row>
    <row r="28" spans="1:7">
      <c r="A28" s="353">
        <v>45200</v>
      </c>
      <c r="B28" s="354" t="str">
        <f>D9</f>
        <v xml:space="preserve"> </v>
      </c>
      <c r="C28" s="352"/>
      <c r="D28" s="347"/>
      <c r="E28" s="353">
        <v>45200</v>
      </c>
      <c r="F28" s="354"/>
      <c r="G28" s="352"/>
    </row>
    <row r="29" spans="1:7">
      <c r="A29" s="353">
        <v>45231</v>
      </c>
      <c r="B29" s="355" t="str">
        <f>C9</f>
        <v xml:space="preserve"> </v>
      </c>
      <c r="C29" s="352"/>
      <c r="D29" s="347"/>
      <c r="E29" s="353">
        <v>45231</v>
      </c>
      <c r="F29" s="355"/>
      <c r="G29" s="352"/>
    </row>
    <row r="30" spans="1:7" ht="15.75" thickBot="1">
      <c r="A30" s="356">
        <v>45261</v>
      </c>
      <c r="B30" s="357" t="str">
        <f>B9</f>
        <v xml:space="preserve"> </v>
      </c>
      <c r="C30" s="358"/>
      <c r="D30" s="347"/>
      <c r="E30" s="356">
        <v>45261</v>
      </c>
      <c r="F30" s="357"/>
      <c r="G30" s="358"/>
    </row>
    <row r="31" spans="1:7" ht="15.75" thickBot="1">
      <c r="A31" s="359" t="s">
        <v>5</v>
      </c>
      <c r="B31" s="360">
        <f>SUM(B19:B30)</f>
        <v>1512</v>
      </c>
      <c r="C31" s="361"/>
      <c r="D31" s="347"/>
      <c r="E31" s="161" t="s">
        <v>5</v>
      </c>
      <c r="F31" s="360">
        <f>SUM(F19:F30)</f>
        <v>1220</v>
      </c>
      <c r="G31" s="361"/>
    </row>
    <row r="32" spans="1:7" ht="15.75" thickBot="1">
      <c r="A32" s="362" t="s">
        <v>6</v>
      </c>
      <c r="B32" s="360">
        <f>AVERAGE(B19:B30)</f>
        <v>168</v>
      </c>
      <c r="C32" s="361"/>
      <c r="D32" s="347"/>
      <c r="E32" s="362" t="s">
        <v>6</v>
      </c>
      <c r="F32" s="360">
        <f>AVERAGE(F19:F30)</f>
        <v>135.55555555555554</v>
      </c>
      <c r="G32" s="361"/>
    </row>
    <row r="33" spans="1:8" ht="17.25" customHeight="1" thickBot="1"/>
    <row r="34" spans="1:8" ht="93" customHeight="1" thickBot="1">
      <c r="A34" s="363"/>
      <c r="B34" s="364" t="s">
        <v>333</v>
      </c>
      <c r="C34" s="365" t="s">
        <v>334</v>
      </c>
      <c r="D34" s="365" t="s">
        <v>335</v>
      </c>
      <c r="E34" s="365" t="s">
        <v>336</v>
      </c>
      <c r="F34" s="365" t="s">
        <v>337</v>
      </c>
      <c r="G34" s="366" t="s">
        <v>338</v>
      </c>
      <c r="H34" s="367" t="s">
        <v>15</v>
      </c>
    </row>
    <row r="35" spans="1:8" ht="15.75" thickBot="1">
      <c r="A35" s="368" t="s">
        <v>326</v>
      </c>
      <c r="B35" s="369"/>
      <c r="C35" s="370"/>
      <c r="D35" s="370"/>
      <c r="E35" s="370"/>
      <c r="F35" s="370"/>
      <c r="G35" s="370"/>
      <c r="H35" s="371"/>
    </row>
    <row r="36" spans="1:8">
      <c r="A36" s="372">
        <v>44927</v>
      </c>
      <c r="B36" s="373">
        <v>6</v>
      </c>
      <c r="C36" s="374">
        <v>1</v>
      </c>
      <c r="D36" s="374">
        <v>65</v>
      </c>
      <c r="E36" s="374">
        <v>6</v>
      </c>
      <c r="F36" s="374">
        <v>16</v>
      </c>
      <c r="G36" s="375">
        <v>6</v>
      </c>
      <c r="H36" s="376">
        <f t="shared" ref="H36:H47" si="5">SUM(B36:G36)</f>
        <v>100</v>
      </c>
    </row>
    <row r="37" spans="1:8">
      <c r="A37" s="377">
        <v>44958</v>
      </c>
      <c r="B37" s="378">
        <v>6</v>
      </c>
      <c r="C37" s="379">
        <v>2</v>
      </c>
      <c r="D37" s="379">
        <v>35</v>
      </c>
      <c r="E37" s="379">
        <v>3</v>
      </c>
      <c r="F37" s="379">
        <v>8</v>
      </c>
      <c r="G37" s="380">
        <v>7</v>
      </c>
      <c r="H37" s="381">
        <f t="shared" si="5"/>
        <v>61</v>
      </c>
    </row>
    <row r="38" spans="1:8">
      <c r="A38" s="377">
        <v>44986</v>
      </c>
      <c r="B38" s="378">
        <v>6</v>
      </c>
      <c r="C38" s="379">
        <v>2</v>
      </c>
      <c r="D38" s="379">
        <v>56</v>
      </c>
      <c r="E38" s="379">
        <v>6</v>
      </c>
      <c r="F38" s="379">
        <v>9</v>
      </c>
      <c r="G38" s="380">
        <v>12</v>
      </c>
      <c r="H38" s="381">
        <f t="shared" si="5"/>
        <v>91</v>
      </c>
    </row>
    <row r="39" spans="1:8">
      <c r="A39" s="377">
        <v>45017</v>
      </c>
      <c r="B39" s="378">
        <v>11</v>
      </c>
      <c r="C39" s="379">
        <v>0</v>
      </c>
      <c r="D39" s="379">
        <v>46</v>
      </c>
      <c r="E39" s="379">
        <v>6</v>
      </c>
      <c r="F39" s="379">
        <v>11</v>
      </c>
      <c r="G39" s="380">
        <v>6</v>
      </c>
      <c r="H39" s="381">
        <f t="shared" si="5"/>
        <v>80</v>
      </c>
    </row>
    <row r="40" spans="1:8">
      <c r="A40" s="377">
        <v>45047</v>
      </c>
      <c r="B40" s="378">
        <v>18</v>
      </c>
      <c r="C40" s="379">
        <v>2</v>
      </c>
      <c r="D40" s="379">
        <v>54</v>
      </c>
      <c r="E40" s="379">
        <v>9</v>
      </c>
      <c r="F40" s="379">
        <v>14</v>
      </c>
      <c r="G40" s="380">
        <v>15</v>
      </c>
      <c r="H40" s="381">
        <f t="shared" si="5"/>
        <v>112</v>
      </c>
    </row>
    <row r="41" spans="1:8">
      <c r="A41" s="377">
        <v>45078</v>
      </c>
      <c r="B41" s="378">
        <v>10</v>
      </c>
      <c r="C41" s="379">
        <v>0</v>
      </c>
      <c r="D41" s="379">
        <v>97</v>
      </c>
      <c r="E41" s="379">
        <v>3</v>
      </c>
      <c r="F41" s="379">
        <v>11</v>
      </c>
      <c r="G41" s="380">
        <v>5</v>
      </c>
      <c r="H41" s="381">
        <f t="shared" si="5"/>
        <v>126</v>
      </c>
    </row>
    <row r="42" spans="1:8">
      <c r="A42" s="377">
        <v>45108</v>
      </c>
      <c r="B42" s="378">
        <v>11</v>
      </c>
      <c r="C42" s="379">
        <v>1</v>
      </c>
      <c r="D42" s="379">
        <v>44</v>
      </c>
      <c r="E42" s="379">
        <v>6</v>
      </c>
      <c r="F42" s="379">
        <v>9</v>
      </c>
      <c r="G42" s="380">
        <v>9</v>
      </c>
      <c r="H42" s="381">
        <f t="shared" si="5"/>
        <v>80</v>
      </c>
    </row>
    <row r="43" spans="1:8">
      <c r="A43" s="377">
        <v>45139</v>
      </c>
      <c r="B43" s="378">
        <v>6</v>
      </c>
      <c r="C43" s="379">
        <v>1</v>
      </c>
      <c r="D43" s="379">
        <v>51</v>
      </c>
      <c r="E43" s="379">
        <v>9</v>
      </c>
      <c r="F43" s="379">
        <v>14</v>
      </c>
      <c r="G43" s="380">
        <v>7</v>
      </c>
      <c r="H43" s="381">
        <f t="shared" si="5"/>
        <v>88</v>
      </c>
    </row>
    <row r="44" spans="1:8">
      <c r="A44" s="377">
        <v>45170</v>
      </c>
      <c r="B44" s="378">
        <v>17</v>
      </c>
      <c r="C44" s="379">
        <v>4</v>
      </c>
      <c r="D44" s="379">
        <v>59</v>
      </c>
      <c r="E44" s="379">
        <v>8</v>
      </c>
      <c r="F44" s="379">
        <v>19</v>
      </c>
      <c r="G44" s="380">
        <v>12</v>
      </c>
      <c r="H44" s="381">
        <f t="shared" si="5"/>
        <v>119</v>
      </c>
    </row>
    <row r="45" spans="1:8">
      <c r="A45" s="377">
        <v>45200</v>
      </c>
      <c r="B45" s="378"/>
      <c r="C45" s="379"/>
      <c r="D45" s="379"/>
      <c r="E45" s="379"/>
      <c r="F45" s="379"/>
      <c r="G45" s="380"/>
      <c r="H45" s="381">
        <f t="shared" si="5"/>
        <v>0</v>
      </c>
    </row>
    <row r="46" spans="1:8">
      <c r="A46" s="377">
        <v>45231</v>
      </c>
      <c r="B46" s="378"/>
      <c r="C46" s="379"/>
      <c r="D46" s="379"/>
      <c r="E46" s="379"/>
      <c r="F46" s="379"/>
      <c r="G46" s="380"/>
      <c r="H46" s="381">
        <f t="shared" si="5"/>
        <v>0</v>
      </c>
    </row>
    <row r="47" spans="1:8" ht="15.75" thickBot="1">
      <c r="A47" s="382">
        <v>45261</v>
      </c>
      <c r="B47" s="383"/>
      <c r="C47" s="384"/>
      <c r="D47" s="384"/>
      <c r="E47" s="384"/>
      <c r="F47" s="384"/>
      <c r="G47" s="385"/>
      <c r="H47" s="386">
        <f t="shared" si="5"/>
        <v>0</v>
      </c>
    </row>
    <row r="48" spans="1:8" ht="15.75" thickBot="1">
      <c r="A48" s="387" t="s">
        <v>339</v>
      </c>
      <c r="B48" s="388">
        <f t="shared" ref="B48:H48" si="6">SUM(B36:B47)</f>
        <v>91</v>
      </c>
      <c r="C48" s="388">
        <f t="shared" si="6"/>
        <v>13</v>
      </c>
      <c r="D48" s="388">
        <f t="shared" si="6"/>
        <v>507</v>
      </c>
      <c r="E48" s="388">
        <f t="shared" si="6"/>
        <v>56</v>
      </c>
      <c r="F48" s="388">
        <f t="shared" si="6"/>
        <v>111</v>
      </c>
      <c r="G48" s="388">
        <f t="shared" si="6"/>
        <v>79</v>
      </c>
      <c r="H48" s="389">
        <f t="shared" si="6"/>
        <v>857</v>
      </c>
    </row>
    <row r="49" spans="1:8" ht="15.75" thickBot="1">
      <c r="A49" s="370"/>
      <c r="B49" s="390"/>
      <c r="C49" s="390"/>
      <c r="D49" s="390"/>
      <c r="E49" s="390"/>
      <c r="F49" s="390"/>
      <c r="G49" s="390"/>
      <c r="H49" s="390"/>
    </row>
    <row r="50" spans="1:8" ht="15.75" thickBot="1">
      <c r="A50" s="368" t="s">
        <v>325</v>
      </c>
      <c r="B50" s="391"/>
      <c r="C50" s="392"/>
      <c r="D50" s="392"/>
      <c r="E50" s="392"/>
      <c r="F50" s="392"/>
      <c r="G50" s="392"/>
      <c r="H50" s="392"/>
    </row>
    <row r="51" spans="1:8">
      <c r="A51" s="372">
        <v>44927</v>
      </c>
      <c r="B51" s="393">
        <v>4</v>
      </c>
      <c r="C51" s="394">
        <v>2</v>
      </c>
      <c r="D51" s="394">
        <v>11</v>
      </c>
      <c r="E51" s="394">
        <v>3</v>
      </c>
      <c r="F51" s="394">
        <v>8</v>
      </c>
      <c r="G51" s="395">
        <v>10</v>
      </c>
      <c r="H51" s="396">
        <f t="shared" ref="H51:H62" si="7">SUM(B51:G51)</f>
        <v>38</v>
      </c>
    </row>
    <row r="52" spans="1:8">
      <c r="A52" s="377">
        <v>44958</v>
      </c>
      <c r="B52" s="397">
        <v>2</v>
      </c>
      <c r="C52" s="398">
        <v>4</v>
      </c>
      <c r="D52" s="398">
        <v>18</v>
      </c>
      <c r="E52" s="398">
        <v>0</v>
      </c>
      <c r="F52" s="398">
        <v>10</v>
      </c>
      <c r="G52" s="399">
        <v>6</v>
      </c>
      <c r="H52" s="400">
        <f t="shared" si="7"/>
        <v>40</v>
      </c>
    </row>
    <row r="53" spans="1:8">
      <c r="A53" s="377">
        <v>44986</v>
      </c>
      <c r="B53" s="397">
        <v>4</v>
      </c>
      <c r="C53" s="398">
        <v>5</v>
      </c>
      <c r="D53" s="398">
        <v>24</v>
      </c>
      <c r="E53" s="398">
        <v>3</v>
      </c>
      <c r="F53" s="398">
        <v>20</v>
      </c>
      <c r="G53" s="399">
        <v>15</v>
      </c>
      <c r="H53" s="400">
        <f t="shared" si="7"/>
        <v>71</v>
      </c>
    </row>
    <row r="54" spans="1:8">
      <c r="A54" s="377">
        <v>45017</v>
      </c>
      <c r="B54" s="397">
        <v>4</v>
      </c>
      <c r="C54" s="398">
        <v>5</v>
      </c>
      <c r="D54" s="398">
        <v>16</v>
      </c>
      <c r="E54" s="398">
        <v>3</v>
      </c>
      <c r="F54" s="398">
        <v>13</v>
      </c>
      <c r="G54" s="399">
        <v>8</v>
      </c>
      <c r="H54" s="400">
        <f t="shared" si="7"/>
        <v>49</v>
      </c>
    </row>
    <row r="55" spans="1:8">
      <c r="A55" s="377">
        <v>45047</v>
      </c>
      <c r="B55" s="397">
        <v>11</v>
      </c>
      <c r="C55" s="398">
        <v>0</v>
      </c>
      <c r="D55" s="398">
        <v>13</v>
      </c>
      <c r="E55" s="398">
        <v>3</v>
      </c>
      <c r="F55" s="398">
        <v>12</v>
      </c>
      <c r="G55" s="399">
        <v>19</v>
      </c>
      <c r="H55" s="400">
        <f t="shared" si="7"/>
        <v>58</v>
      </c>
    </row>
    <row r="56" spans="1:8">
      <c r="A56" s="377">
        <v>45078</v>
      </c>
      <c r="B56" s="397">
        <v>11</v>
      </c>
      <c r="C56" s="398">
        <v>3</v>
      </c>
      <c r="D56" s="398">
        <v>42</v>
      </c>
      <c r="E56" s="398">
        <v>11</v>
      </c>
      <c r="F56" s="398">
        <v>30</v>
      </c>
      <c r="G56" s="399">
        <v>14</v>
      </c>
      <c r="H56" s="400">
        <f t="shared" si="7"/>
        <v>111</v>
      </c>
    </row>
    <row r="57" spans="1:8">
      <c r="A57" s="377">
        <v>45108</v>
      </c>
      <c r="B57" s="397">
        <v>5</v>
      </c>
      <c r="C57" s="398">
        <v>3</v>
      </c>
      <c r="D57" s="398">
        <v>34</v>
      </c>
      <c r="E57" s="398">
        <v>3</v>
      </c>
      <c r="F57" s="398">
        <v>62</v>
      </c>
      <c r="G57" s="399">
        <v>6</v>
      </c>
      <c r="H57" s="400">
        <f t="shared" si="7"/>
        <v>113</v>
      </c>
    </row>
    <row r="58" spans="1:8">
      <c r="A58" s="377">
        <v>45139</v>
      </c>
      <c r="B58" s="397">
        <v>8</v>
      </c>
      <c r="C58" s="398">
        <v>4</v>
      </c>
      <c r="D58" s="398">
        <v>52</v>
      </c>
      <c r="E58" s="398">
        <v>6</v>
      </c>
      <c r="F58" s="398">
        <v>22</v>
      </c>
      <c r="G58" s="399">
        <v>7</v>
      </c>
      <c r="H58" s="400">
        <f t="shared" si="7"/>
        <v>99</v>
      </c>
    </row>
    <row r="59" spans="1:8">
      <c r="A59" s="377">
        <v>45170</v>
      </c>
      <c r="B59" s="397">
        <v>5</v>
      </c>
      <c r="C59" s="398">
        <v>1</v>
      </c>
      <c r="D59" s="398">
        <v>32</v>
      </c>
      <c r="E59" s="398">
        <v>3</v>
      </c>
      <c r="F59" s="398">
        <v>13</v>
      </c>
      <c r="G59" s="399">
        <v>20</v>
      </c>
      <c r="H59" s="400">
        <f t="shared" si="7"/>
        <v>74</v>
      </c>
    </row>
    <row r="60" spans="1:8">
      <c r="A60" s="377">
        <v>45200</v>
      </c>
      <c r="B60" s="397"/>
      <c r="C60" s="398"/>
      <c r="D60" s="398"/>
      <c r="E60" s="398"/>
      <c r="F60" s="398"/>
      <c r="G60" s="399"/>
      <c r="H60" s="400">
        <f t="shared" si="7"/>
        <v>0</v>
      </c>
    </row>
    <row r="61" spans="1:8">
      <c r="A61" s="377">
        <v>45231</v>
      </c>
      <c r="B61" s="397"/>
      <c r="C61" s="398"/>
      <c r="D61" s="398"/>
      <c r="E61" s="398"/>
      <c r="F61" s="398"/>
      <c r="G61" s="399"/>
      <c r="H61" s="400">
        <f t="shared" si="7"/>
        <v>0</v>
      </c>
    </row>
    <row r="62" spans="1:8" ht="15.75" thickBot="1">
      <c r="A62" s="382">
        <v>45261</v>
      </c>
      <c r="B62" s="401"/>
      <c r="C62" s="402"/>
      <c r="D62" s="402"/>
      <c r="E62" s="402"/>
      <c r="F62" s="402"/>
      <c r="G62" s="403"/>
      <c r="H62" s="404">
        <f t="shared" si="7"/>
        <v>0</v>
      </c>
    </row>
    <row r="63" spans="1:8" ht="15.75" thickBot="1">
      <c r="A63" s="405" t="s">
        <v>340</v>
      </c>
      <c r="B63" s="406">
        <f t="shared" ref="B63:H63" si="8">SUM(B51:B62)</f>
        <v>54</v>
      </c>
      <c r="C63" s="406">
        <f t="shared" si="8"/>
        <v>27</v>
      </c>
      <c r="D63" s="406">
        <f t="shared" si="8"/>
        <v>242</v>
      </c>
      <c r="E63" s="406">
        <f t="shared" si="8"/>
        <v>35</v>
      </c>
      <c r="F63" s="406">
        <f t="shared" si="8"/>
        <v>190</v>
      </c>
      <c r="G63" s="407">
        <f t="shared" si="8"/>
        <v>105</v>
      </c>
      <c r="H63" s="408">
        <f t="shared" si="8"/>
        <v>653</v>
      </c>
    </row>
    <row r="64" spans="1:8" ht="15.75" thickBot="1">
      <c r="A64" s="409"/>
      <c r="B64" s="409"/>
      <c r="C64" s="409"/>
      <c r="D64" s="409"/>
      <c r="E64" s="409"/>
      <c r="F64" s="409"/>
      <c r="G64" s="409"/>
      <c r="H64" s="409"/>
    </row>
    <row r="65" spans="1:8" ht="15.75" thickBot="1">
      <c r="A65" s="410" t="s">
        <v>15</v>
      </c>
      <c r="B65" s="411">
        <f t="shared" ref="B65:H65" si="9">B48+B63</f>
        <v>145</v>
      </c>
      <c r="C65" s="411">
        <f t="shared" si="9"/>
        <v>40</v>
      </c>
      <c r="D65" s="411">
        <f t="shared" si="9"/>
        <v>749</v>
      </c>
      <c r="E65" s="411">
        <f t="shared" si="9"/>
        <v>91</v>
      </c>
      <c r="F65" s="411">
        <f t="shared" si="9"/>
        <v>301</v>
      </c>
      <c r="G65" s="411">
        <f t="shared" si="9"/>
        <v>184</v>
      </c>
      <c r="H65" s="412">
        <f t="shared" si="9"/>
        <v>1510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9:J9 H36:H47 H51:H62" formulaRange="1"/>
    <ignoredError sqref="N9:O9" formula="1"/>
    <ignoredError sqref="K9:M9" formula="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 t="shared" ref="C7:C13" si="0"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 t="shared" si="0"/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 t="shared" si="0"/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 t="shared" si="0"/>
        <v>-10.964356793920754</v>
      </c>
      <c r="D10" s="10"/>
      <c r="E10" s="10"/>
      <c r="F10" s="10"/>
    </row>
    <row r="11" spans="1:11">
      <c r="A11" s="11">
        <v>45108</v>
      </c>
      <c r="B11" s="15">
        <v>4897</v>
      </c>
      <c r="C11" s="9">
        <f t="shared" si="0"/>
        <v>-0.48770575086364554</v>
      </c>
      <c r="D11" s="10"/>
      <c r="E11" s="10"/>
      <c r="F11" s="10"/>
    </row>
    <row r="12" spans="1:11">
      <c r="A12" s="11">
        <v>45139</v>
      </c>
      <c r="B12" s="15">
        <v>5084</v>
      </c>
      <c r="C12" s="9">
        <f t="shared" si="0"/>
        <v>3.818664488462324</v>
      </c>
      <c r="D12" s="10"/>
      <c r="E12" s="10"/>
      <c r="F12" s="10"/>
    </row>
    <row r="13" spans="1:11">
      <c r="A13" s="11">
        <v>45170</v>
      </c>
      <c r="B13" s="15">
        <v>4819</v>
      </c>
      <c r="C13" s="9">
        <f t="shared" si="0"/>
        <v>-5.2124311565696306</v>
      </c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44888</v>
      </c>
    </row>
    <row r="18" spans="1:19" ht="30">
      <c r="A18" s="22" t="s">
        <v>6</v>
      </c>
      <c r="B18" s="23">
        <f>AVERAGE(B5:B16)</f>
        <v>4987.5555555555557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954"/>
      <c r="B19" s="954"/>
      <c r="C19" s="954"/>
      <c r="D19" s="30" t="s">
        <v>9</v>
      </c>
      <c r="E19" s="31"/>
      <c r="F19" s="32"/>
      <c r="G19" s="33"/>
      <c r="H19" s="33">
        <v>195</v>
      </c>
      <c r="I19" s="33">
        <v>189</v>
      </c>
      <c r="J19" s="33">
        <v>194</v>
      </c>
      <c r="K19" s="34">
        <v>236</v>
      </c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1522</v>
      </c>
      <c r="R19" s="39">
        <f>(Q19/Q24)*100</f>
        <v>3.3906612012119051</v>
      </c>
      <c r="S19" s="40">
        <f t="shared" ref="S19:S24" si="1">AVERAGE(E19:P19)</f>
        <v>169.11111111111111</v>
      </c>
    </row>
    <row r="20" spans="1:19" ht="15" customHeight="1">
      <c r="A20" s="955" t="s">
        <v>10</v>
      </c>
      <c r="B20" s="955"/>
      <c r="C20" s="41"/>
      <c r="D20" s="42" t="s">
        <v>11</v>
      </c>
      <c r="E20" s="43"/>
      <c r="F20" s="44"/>
      <c r="G20" s="45"/>
      <c r="H20" s="45">
        <v>86</v>
      </c>
      <c r="I20" s="45">
        <v>90</v>
      </c>
      <c r="J20" s="45">
        <v>86</v>
      </c>
      <c r="K20" s="46">
        <v>79</v>
      </c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679</v>
      </c>
      <c r="R20" s="49">
        <f>(Q20/Q24)*100</f>
        <v>1.5126537159151667</v>
      </c>
      <c r="S20" s="50">
        <f t="shared" si="1"/>
        <v>75.444444444444443</v>
      </c>
    </row>
    <row r="21" spans="1:19">
      <c r="A21" s="955"/>
      <c r="B21" s="955"/>
      <c r="D21" s="42" t="s">
        <v>12</v>
      </c>
      <c r="E21" s="43"/>
      <c r="F21" s="44"/>
      <c r="G21" s="45"/>
      <c r="H21" s="45">
        <v>4327</v>
      </c>
      <c r="I21" s="45">
        <v>4511</v>
      </c>
      <c r="J21" s="45">
        <v>4376</v>
      </c>
      <c r="K21" s="46">
        <v>4377</v>
      </c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39995</v>
      </c>
      <c r="R21" s="49">
        <f>(Q21/Q24)*100</f>
        <v>89.099536624487612</v>
      </c>
      <c r="S21" s="50">
        <f t="shared" si="1"/>
        <v>4443.8888888888887</v>
      </c>
    </row>
    <row r="22" spans="1:19">
      <c r="D22" s="42" t="s">
        <v>13</v>
      </c>
      <c r="E22" s="43"/>
      <c r="F22" s="44"/>
      <c r="G22" s="45"/>
      <c r="H22" s="45">
        <v>146</v>
      </c>
      <c r="I22" s="45">
        <v>233</v>
      </c>
      <c r="J22" s="45">
        <v>182</v>
      </c>
      <c r="K22" s="46">
        <v>185</v>
      </c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2091</v>
      </c>
      <c r="R22" s="49">
        <f>(Q22/Q24)*100</f>
        <v>4.6582605596150417</v>
      </c>
      <c r="S22" s="50">
        <f t="shared" si="1"/>
        <v>232.33333333333334</v>
      </c>
    </row>
    <row r="23" spans="1:19" ht="15.75" thickBot="1">
      <c r="D23" s="42" t="s">
        <v>14</v>
      </c>
      <c r="E23" s="51"/>
      <c r="F23" s="44"/>
      <c r="G23" s="52"/>
      <c r="H23" s="52">
        <v>65</v>
      </c>
      <c r="I23" s="52">
        <v>61</v>
      </c>
      <c r="J23" s="52">
        <v>59</v>
      </c>
      <c r="K23" s="53">
        <v>44</v>
      </c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601</v>
      </c>
      <c r="R23" s="56">
        <f>(Q23/Q24)*100</f>
        <v>1.3388878987702726</v>
      </c>
      <c r="S23" s="57">
        <f t="shared" si="1"/>
        <v>66.777777777777771</v>
      </c>
    </row>
    <row r="24" spans="1:19" ht="15.75" thickBot="1">
      <c r="D24" s="253" t="s">
        <v>15</v>
      </c>
      <c r="E24" s="59"/>
      <c r="F24" s="59"/>
      <c r="G24" s="59"/>
      <c r="H24" s="59">
        <f>SUM(H19:H23)</f>
        <v>4819</v>
      </c>
      <c r="I24" s="59">
        <f>SUM(I19:I23)</f>
        <v>5084</v>
      </c>
      <c r="J24" s="59">
        <f t="shared" ref="J24:R24" si="2">SUM(J19:J23)</f>
        <v>4897</v>
      </c>
      <c r="K24" s="59">
        <f t="shared" si="2"/>
        <v>4921</v>
      </c>
      <c r="L24" s="59">
        <f t="shared" si="2"/>
        <v>5527</v>
      </c>
      <c r="M24" s="59">
        <f t="shared" si="2"/>
        <v>4816</v>
      </c>
      <c r="N24" s="61">
        <f t="shared" si="2"/>
        <v>5681</v>
      </c>
      <c r="O24" s="59">
        <f t="shared" si="2"/>
        <v>4747</v>
      </c>
      <c r="P24" s="61">
        <f t="shared" si="2"/>
        <v>4396</v>
      </c>
      <c r="Q24" s="62">
        <f t="shared" si="2"/>
        <v>44888</v>
      </c>
      <c r="R24" s="61">
        <f t="shared" si="2"/>
        <v>100</v>
      </c>
      <c r="S24" s="63">
        <f t="shared" si="1"/>
        <v>4987.5555555555557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zoomScale="90" zoomScaleNormal="90" workbookViewId="0">
      <selection activeCell="A3" sqref="A3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662" t="s">
        <v>0</v>
      </c>
      <c r="B1" s="663"/>
      <c r="C1" s="663"/>
      <c r="D1" s="663"/>
    </row>
    <row r="2" spans="1:4" ht="15.75" thickBot="1">
      <c r="A2" s="664" t="s">
        <v>1</v>
      </c>
      <c r="B2" s="119"/>
      <c r="C2" s="119"/>
    </row>
    <row r="3" spans="1:4" ht="15.75" thickBot="1">
      <c r="A3" s="665" t="s">
        <v>472</v>
      </c>
      <c r="B3" s="666" t="s">
        <v>436</v>
      </c>
      <c r="C3" s="667" t="s">
        <v>437</v>
      </c>
      <c r="D3" s="668" t="s">
        <v>23</v>
      </c>
    </row>
    <row r="4" spans="1:4">
      <c r="A4" s="669" t="s">
        <v>215</v>
      </c>
      <c r="B4" s="670">
        <v>2</v>
      </c>
      <c r="C4" s="670">
        <v>1</v>
      </c>
      <c r="D4" s="670">
        <f>SUM(B4:C4)</f>
        <v>3</v>
      </c>
    </row>
    <row r="5" spans="1:4">
      <c r="A5" s="671" t="s">
        <v>438</v>
      </c>
      <c r="B5" s="672">
        <v>1</v>
      </c>
      <c r="C5" s="672">
        <v>0</v>
      </c>
      <c r="D5" s="672">
        <f t="shared" ref="D5:D68" si="0">SUM(B5:C5)</f>
        <v>1</v>
      </c>
    </row>
    <row r="6" spans="1:4">
      <c r="A6" s="673" t="s">
        <v>216</v>
      </c>
      <c r="B6" s="672">
        <v>0</v>
      </c>
      <c r="C6" s="672">
        <v>0</v>
      </c>
      <c r="D6" s="672">
        <f t="shared" si="0"/>
        <v>0</v>
      </c>
    </row>
    <row r="7" spans="1:4">
      <c r="A7" s="673" t="s">
        <v>217</v>
      </c>
      <c r="B7" s="672">
        <v>0</v>
      </c>
      <c r="C7" s="672">
        <v>0</v>
      </c>
      <c r="D7" s="672">
        <f t="shared" si="0"/>
        <v>0</v>
      </c>
    </row>
    <row r="8" spans="1:4">
      <c r="A8" s="673" t="s">
        <v>218</v>
      </c>
      <c r="B8" s="672">
        <v>0</v>
      </c>
      <c r="C8" s="672">
        <v>0</v>
      </c>
      <c r="D8" s="672">
        <f t="shared" si="0"/>
        <v>0</v>
      </c>
    </row>
    <row r="9" spans="1:4">
      <c r="A9" s="673" t="s">
        <v>219</v>
      </c>
      <c r="B9" s="672">
        <v>0</v>
      </c>
      <c r="C9" s="672">
        <v>0</v>
      </c>
      <c r="D9" s="672">
        <f t="shared" si="0"/>
        <v>0</v>
      </c>
    </row>
    <row r="10" spans="1:4">
      <c r="A10" s="673" t="s">
        <v>220</v>
      </c>
      <c r="B10" s="672">
        <v>0</v>
      </c>
      <c r="C10" s="672">
        <v>0</v>
      </c>
      <c r="D10" s="672">
        <f t="shared" si="0"/>
        <v>0</v>
      </c>
    </row>
    <row r="11" spans="1:4">
      <c r="A11" s="673" t="s">
        <v>144</v>
      </c>
      <c r="B11" s="672">
        <v>0</v>
      </c>
      <c r="C11" s="672">
        <v>0</v>
      </c>
      <c r="D11" s="672">
        <f t="shared" si="0"/>
        <v>0</v>
      </c>
    </row>
    <row r="12" spans="1:4">
      <c r="A12" s="673" t="s">
        <v>221</v>
      </c>
      <c r="B12" s="672">
        <v>0</v>
      </c>
      <c r="C12" s="672">
        <v>0</v>
      </c>
      <c r="D12" s="672">
        <f t="shared" si="0"/>
        <v>0</v>
      </c>
    </row>
    <row r="13" spans="1:4">
      <c r="A13" s="673" t="s">
        <v>222</v>
      </c>
      <c r="B13" s="672">
        <v>0</v>
      </c>
      <c r="C13" s="672">
        <v>0</v>
      </c>
      <c r="D13" s="672">
        <f t="shared" si="0"/>
        <v>0</v>
      </c>
    </row>
    <row r="14" spans="1:4">
      <c r="A14" s="673" t="s">
        <v>223</v>
      </c>
      <c r="B14" s="672">
        <v>0</v>
      </c>
      <c r="C14" s="672">
        <v>0</v>
      </c>
      <c r="D14" s="672">
        <f t="shared" si="0"/>
        <v>0</v>
      </c>
    </row>
    <row r="15" spans="1:4">
      <c r="A15" s="673" t="s">
        <v>224</v>
      </c>
      <c r="B15" s="672">
        <v>1</v>
      </c>
      <c r="C15" s="672">
        <v>0</v>
      </c>
      <c r="D15" s="672">
        <f t="shared" si="0"/>
        <v>1</v>
      </c>
    </row>
    <row r="16" spans="1:4">
      <c r="A16" s="673" t="s">
        <v>225</v>
      </c>
      <c r="B16" s="672">
        <v>0</v>
      </c>
      <c r="C16" s="672">
        <v>0</v>
      </c>
      <c r="D16" s="672">
        <f t="shared" si="0"/>
        <v>0</v>
      </c>
    </row>
    <row r="17" spans="1:4">
      <c r="A17" s="673" t="s">
        <v>226</v>
      </c>
      <c r="B17" s="672">
        <v>0</v>
      </c>
      <c r="C17" s="672">
        <v>0</v>
      </c>
      <c r="D17" s="672">
        <f t="shared" si="0"/>
        <v>0</v>
      </c>
    </row>
    <row r="18" spans="1:4">
      <c r="A18" s="673" t="s">
        <v>227</v>
      </c>
      <c r="B18" s="672">
        <v>0</v>
      </c>
      <c r="C18" s="672">
        <v>1</v>
      </c>
      <c r="D18" s="672">
        <f t="shared" si="0"/>
        <v>1</v>
      </c>
    </row>
    <row r="19" spans="1:4">
      <c r="A19" s="673" t="s">
        <v>228</v>
      </c>
      <c r="B19" s="672">
        <v>0</v>
      </c>
      <c r="C19" s="672">
        <v>0</v>
      </c>
      <c r="D19" s="672">
        <f t="shared" si="0"/>
        <v>0</v>
      </c>
    </row>
    <row r="20" spans="1:4">
      <c r="A20" s="673" t="s">
        <v>229</v>
      </c>
      <c r="B20" s="672">
        <v>5</v>
      </c>
      <c r="C20" s="672">
        <v>32</v>
      </c>
      <c r="D20" s="672">
        <f t="shared" si="0"/>
        <v>37</v>
      </c>
    </row>
    <row r="21" spans="1:4">
      <c r="A21" s="673" t="s">
        <v>230</v>
      </c>
      <c r="B21" s="672">
        <v>2</v>
      </c>
      <c r="C21" s="672">
        <v>1</v>
      </c>
      <c r="D21" s="672">
        <f t="shared" si="0"/>
        <v>3</v>
      </c>
    </row>
    <row r="22" spans="1:4">
      <c r="A22" s="673" t="s">
        <v>231</v>
      </c>
      <c r="B22" s="672">
        <v>3</v>
      </c>
      <c r="C22" s="672">
        <v>6</v>
      </c>
      <c r="D22" s="672">
        <f t="shared" si="0"/>
        <v>9</v>
      </c>
    </row>
    <row r="23" spans="1:4">
      <c r="A23" s="674" t="s">
        <v>232</v>
      </c>
      <c r="B23" s="675">
        <v>1</v>
      </c>
      <c r="C23" s="675">
        <v>1</v>
      </c>
      <c r="D23" s="672">
        <f t="shared" si="0"/>
        <v>2</v>
      </c>
    </row>
    <row r="24" spans="1:4">
      <c r="A24" s="676" t="s">
        <v>439</v>
      </c>
      <c r="B24" s="672">
        <v>0</v>
      </c>
      <c r="C24" s="672">
        <v>0</v>
      </c>
      <c r="D24" s="672">
        <f t="shared" si="0"/>
        <v>0</v>
      </c>
    </row>
    <row r="25" spans="1:4">
      <c r="A25" s="669" t="s">
        <v>233</v>
      </c>
      <c r="B25" s="670">
        <v>1</v>
      </c>
      <c r="C25" s="670">
        <v>1</v>
      </c>
      <c r="D25" s="672">
        <f t="shared" si="0"/>
        <v>2</v>
      </c>
    </row>
    <row r="26" spans="1:4">
      <c r="A26" s="673" t="s">
        <v>234</v>
      </c>
      <c r="B26" s="672">
        <v>36</v>
      </c>
      <c r="C26" s="672">
        <v>42</v>
      </c>
      <c r="D26" s="672">
        <f t="shared" si="0"/>
        <v>78</v>
      </c>
    </row>
    <row r="27" spans="1:4">
      <c r="A27" s="673" t="s">
        <v>235</v>
      </c>
      <c r="B27" s="672">
        <v>0</v>
      </c>
      <c r="C27" s="672">
        <v>3</v>
      </c>
      <c r="D27" s="672">
        <f t="shared" si="0"/>
        <v>3</v>
      </c>
    </row>
    <row r="28" spans="1:4">
      <c r="A28" s="673" t="s">
        <v>236</v>
      </c>
      <c r="B28" s="672">
        <v>0</v>
      </c>
      <c r="C28" s="672">
        <v>6</v>
      </c>
      <c r="D28" s="672">
        <f t="shared" si="0"/>
        <v>6</v>
      </c>
    </row>
    <row r="29" spans="1:4">
      <c r="A29" s="673" t="s">
        <v>237</v>
      </c>
      <c r="B29" s="672">
        <v>0</v>
      </c>
      <c r="C29" s="672">
        <v>4</v>
      </c>
      <c r="D29" s="672">
        <f t="shared" si="0"/>
        <v>4</v>
      </c>
    </row>
    <row r="30" spans="1:4">
      <c r="A30" s="673" t="s">
        <v>238</v>
      </c>
      <c r="B30" s="672">
        <v>0</v>
      </c>
      <c r="C30" s="672">
        <v>1</v>
      </c>
      <c r="D30" s="672">
        <f t="shared" si="0"/>
        <v>1</v>
      </c>
    </row>
    <row r="31" spans="1:4">
      <c r="A31" s="673" t="s">
        <v>239</v>
      </c>
      <c r="B31" s="672">
        <v>0</v>
      </c>
      <c r="C31" s="672">
        <v>0</v>
      </c>
      <c r="D31" s="672">
        <f t="shared" si="0"/>
        <v>0</v>
      </c>
    </row>
    <row r="32" spans="1:4">
      <c r="A32" s="673" t="s">
        <v>240</v>
      </c>
      <c r="B32" s="672">
        <v>0</v>
      </c>
      <c r="C32" s="672">
        <v>1</v>
      </c>
      <c r="D32" s="672">
        <f t="shared" si="0"/>
        <v>1</v>
      </c>
    </row>
    <row r="33" spans="1:4">
      <c r="A33" s="673" t="s">
        <v>241</v>
      </c>
      <c r="B33" s="672">
        <v>0</v>
      </c>
      <c r="C33" s="672">
        <v>1</v>
      </c>
      <c r="D33" s="672">
        <f t="shared" si="0"/>
        <v>1</v>
      </c>
    </row>
    <row r="34" spans="1:4">
      <c r="A34" s="673" t="s">
        <v>242</v>
      </c>
      <c r="B34" s="672">
        <v>3</v>
      </c>
      <c r="C34" s="672">
        <v>3</v>
      </c>
      <c r="D34" s="672">
        <f t="shared" si="0"/>
        <v>6</v>
      </c>
    </row>
    <row r="35" spans="1:4">
      <c r="A35" s="673" t="s">
        <v>243</v>
      </c>
      <c r="B35" s="672">
        <v>0</v>
      </c>
      <c r="C35" s="672">
        <v>0</v>
      </c>
      <c r="D35" s="672">
        <f t="shared" si="0"/>
        <v>0</v>
      </c>
    </row>
    <row r="36" spans="1:4">
      <c r="A36" s="673" t="s">
        <v>244</v>
      </c>
      <c r="B36" s="672">
        <v>0</v>
      </c>
      <c r="C36" s="672">
        <v>0</v>
      </c>
      <c r="D36" s="672">
        <f t="shared" si="0"/>
        <v>0</v>
      </c>
    </row>
    <row r="37" spans="1:4">
      <c r="A37" s="673" t="s">
        <v>245</v>
      </c>
      <c r="B37" s="672">
        <v>2</v>
      </c>
      <c r="C37" s="672">
        <v>0</v>
      </c>
      <c r="D37" s="672">
        <f t="shared" si="0"/>
        <v>2</v>
      </c>
    </row>
    <row r="38" spans="1:4">
      <c r="A38" s="673" t="s">
        <v>246</v>
      </c>
      <c r="B38" s="672">
        <v>1</v>
      </c>
      <c r="C38" s="672">
        <v>2</v>
      </c>
      <c r="D38" s="672">
        <f t="shared" si="0"/>
        <v>3</v>
      </c>
    </row>
    <row r="39" spans="1:4">
      <c r="A39" s="673" t="s">
        <v>247</v>
      </c>
      <c r="B39" s="672">
        <v>1</v>
      </c>
      <c r="C39" s="672">
        <v>0</v>
      </c>
      <c r="D39" s="672">
        <f t="shared" si="0"/>
        <v>1</v>
      </c>
    </row>
    <row r="40" spans="1:4">
      <c r="A40" s="673" t="s">
        <v>248</v>
      </c>
      <c r="B40" s="672">
        <v>4</v>
      </c>
      <c r="C40" s="672">
        <v>2</v>
      </c>
      <c r="D40" s="672">
        <f t="shared" si="0"/>
        <v>6</v>
      </c>
    </row>
    <row r="41" spans="1:4">
      <c r="A41" s="673" t="s">
        <v>249</v>
      </c>
      <c r="B41" s="672">
        <v>2</v>
      </c>
      <c r="C41" s="672">
        <v>0</v>
      </c>
      <c r="D41" s="672">
        <f t="shared" si="0"/>
        <v>2</v>
      </c>
    </row>
    <row r="42" spans="1:4">
      <c r="A42" s="673" t="s">
        <v>250</v>
      </c>
      <c r="B42" s="672">
        <v>0</v>
      </c>
      <c r="C42" s="672">
        <v>1</v>
      </c>
      <c r="D42" s="672">
        <f t="shared" si="0"/>
        <v>1</v>
      </c>
    </row>
    <row r="43" spans="1:4">
      <c r="A43" s="673" t="s">
        <v>251</v>
      </c>
      <c r="B43" s="672">
        <v>0</v>
      </c>
      <c r="C43" s="672">
        <v>0</v>
      </c>
      <c r="D43" s="672">
        <f t="shared" si="0"/>
        <v>0</v>
      </c>
    </row>
    <row r="44" spans="1:4">
      <c r="A44" s="673" t="s">
        <v>252</v>
      </c>
      <c r="B44" s="672">
        <v>0</v>
      </c>
      <c r="C44" s="672">
        <v>0</v>
      </c>
      <c r="D44" s="672">
        <f t="shared" si="0"/>
        <v>0</v>
      </c>
    </row>
    <row r="45" spans="1:4">
      <c r="A45" s="673" t="s">
        <v>253</v>
      </c>
      <c r="B45" s="672">
        <v>0</v>
      </c>
      <c r="C45" s="672">
        <v>0</v>
      </c>
      <c r="D45" s="672">
        <f t="shared" si="0"/>
        <v>0</v>
      </c>
    </row>
    <row r="46" spans="1:4">
      <c r="A46" s="673" t="s">
        <v>254</v>
      </c>
      <c r="B46" s="672">
        <v>0</v>
      </c>
      <c r="C46" s="672">
        <v>1</v>
      </c>
      <c r="D46" s="672">
        <f t="shared" si="0"/>
        <v>1</v>
      </c>
    </row>
    <row r="47" spans="1:4">
      <c r="A47" s="673" t="s">
        <v>255</v>
      </c>
      <c r="B47" s="672">
        <v>1</v>
      </c>
      <c r="C47" s="672">
        <v>0</v>
      </c>
      <c r="D47" s="672">
        <f t="shared" si="0"/>
        <v>1</v>
      </c>
    </row>
    <row r="48" spans="1:4">
      <c r="A48" s="673" t="s">
        <v>256</v>
      </c>
      <c r="B48" s="672">
        <v>0</v>
      </c>
      <c r="C48" s="672">
        <v>1</v>
      </c>
      <c r="D48" s="672">
        <f t="shared" si="0"/>
        <v>1</v>
      </c>
    </row>
    <row r="49" spans="1:4">
      <c r="A49" s="673" t="s">
        <v>257</v>
      </c>
      <c r="B49" s="672">
        <v>0</v>
      </c>
      <c r="C49" s="672">
        <v>0</v>
      </c>
      <c r="D49" s="672">
        <f t="shared" si="0"/>
        <v>0</v>
      </c>
    </row>
    <row r="50" spans="1:4">
      <c r="A50" s="673" t="s">
        <v>258</v>
      </c>
      <c r="B50" s="672">
        <v>0</v>
      </c>
      <c r="C50" s="672">
        <v>0</v>
      </c>
      <c r="D50" s="672">
        <f t="shared" si="0"/>
        <v>0</v>
      </c>
    </row>
    <row r="51" spans="1:4">
      <c r="A51" s="673" t="s">
        <v>259</v>
      </c>
      <c r="B51" s="672">
        <v>1</v>
      </c>
      <c r="C51" s="672">
        <v>0</v>
      </c>
      <c r="D51" s="672">
        <f t="shared" si="0"/>
        <v>1</v>
      </c>
    </row>
    <row r="52" spans="1:4">
      <c r="A52" s="673" t="s">
        <v>260</v>
      </c>
      <c r="B52" s="672">
        <v>0</v>
      </c>
      <c r="C52" s="672">
        <v>0</v>
      </c>
      <c r="D52" s="672">
        <f t="shared" si="0"/>
        <v>0</v>
      </c>
    </row>
    <row r="53" spans="1:4">
      <c r="A53" s="673" t="s">
        <v>261</v>
      </c>
      <c r="B53" s="672">
        <v>1</v>
      </c>
      <c r="C53" s="672">
        <v>0</v>
      </c>
      <c r="D53" s="672">
        <f t="shared" si="0"/>
        <v>1</v>
      </c>
    </row>
    <row r="54" spans="1:4">
      <c r="A54" s="673" t="s">
        <v>262</v>
      </c>
      <c r="B54" s="672">
        <v>0</v>
      </c>
      <c r="C54" s="672">
        <v>1</v>
      </c>
      <c r="D54" s="672">
        <f t="shared" si="0"/>
        <v>1</v>
      </c>
    </row>
    <row r="55" spans="1:4">
      <c r="A55" s="673" t="s">
        <v>263</v>
      </c>
      <c r="B55" s="672">
        <v>0</v>
      </c>
      <c r="C55" s="672">
        <v>0</v>
      </c>
      <c r="D55" s="672">
        <f t="shared" si="0"/>
        <v>0</v>
      </c>
    </row>
    <row r="56" spans="1:4">
      <c r="A56" s="673" t="s">
        <v>264</v>
      </c>
      <c r="B56" s="672">
        <v>1</v>
      </c>
      <c r="C56" s="672">
        <v>0</v>
      </c>
      <c r="D56" s="672">
        <f t="shared" si="0"/>
        <v>1</v>
      </c>
    </row>
    <row r="57" spans="1:4">
      <c r="A57" s="673" t="s">
        <v>265</v>
      </c>
      <c r="B57" s="672">
        <v>1</v>
      </c>
      <c r="C57" s="672">
        <v>0</v>
      </c>
      <c r="D57" s="672">
        <f t="shared" si="0"/>
        <v>1</v>
      </c>
    </row>
    <row r="58" spans="1:4">
      <c r="A58" s="673" t="s">
        <v>266</v>
      </c>
      <c r="B58" s="672">
        <v>0</v>
      </c>
      <c r="C58" s="672">
        <v>2</v>
      </c>
      <c r="D58" s="672">
        <f t="shared" si="0"/>
        <v>2</v>
      </c>
    </row>
    <row r="59" spans="1:4">
      <c r="A59" s="673" t="s">
        <v>267</v>
      </c>
      <c r="B59" s="672">
        <v>0</v>
      </c>
      <c r="C59" s="672">
        <v>0</v>
      </c>
      <c r="D59" s="672">
        <f t="shared" si="0"/>
        <v>0</v>
      </c>
    </row>
    <row r="60" spans="1:4">
      <c r="A60" s="673" t="s">
        <v>268</v>
      </c>
      <c r="B60" s="672">
        <v>1</v>
      </c>
      <c r="C60" s="672">
        <v>0</v>
      </c>
      <c r="D60" s="672">
        <f t="shared" si="0"/>
        <v>1</v>
      </c>
    </row>
    <row r="61" spans="1:4">
      <c r="A61" s="673" t="s">
        <v>269</v>
      </c>
      <c r="B61" s="672">
        <v>0</v>
      </c>
      <c r="C61" s="672">
        <v>0</v>
      </c>
      <c r="D61" s="672">
        <f t="shared" si="0"/>
        <v>0</v>
      </c>
    </row>
    <row r="62" spans="1:4">
      <c r="A62" s="673" t="s">
        <v>270</v>
      </c>
      <c r="B62" s="672">
        <v>0</v>
      </c>
      <c r="C62" s="672">
        <v>0</v>
      </c>
      <c r="D62" s="672">
        <f t="shared" si="0"/>
        <v>0</v>
      </c>
    </row>
    <row r="63" spans="1:4">
      <c r="A63" s="673" t="s">
        <v>271</v>
      </c>
      <c r="B63" s="672">
        <v>0</v>
      </c>
      <c r="C63" s="672">
        <v>1</v>
      </c>
      <c r="D63" s="672">
        <f t="shared" si="0"/>
        <v>1</v>
      </c>
    </row>
    <row r="64" spans="1:4">
      <c r="A64" s="673" t="s">
        <v>272</v>
      </c>
      <c r="B64" s="672">
        <v>0</v>
      </c>
      <c r="C64" s="672">
        <v>1</v>
      </c>
      <c r="D64" s="672">
        <f t="shared" si="0"/>
        <v>1</v>
      </c>
    </row>
    <row r="65" spans="1:4">
      <c r="A65" s="673" t="s">
        <v>273</v>
      </c>
      <c r="B65" s="672">
        <v>0</v>
      </c>
      <c r="C65" s="672">
        <v>0</v>
      </c>
      <c r="D65" s="672">
        <f t="shared" si="0"/>
        <v>0</v>
      </c>
    </row>
    <row r="66" spans="1:4">
      <c r="A66" s="673" t="s">
        <v>274</v>
      </c>
      <c r="B66" s="672">
        <v>0</v>
      </c>
      <c r="C66" s="672">
        <v>0</v>
      </c>
      <c r="D66" s="672">
        <f t="shared" si="0"/>
        <v>0</v>
      </c>
    </row>
    <row r="67" spans="1:4">
      <c r="A67" s="673" t="s">
        <v>275</v>
      </c>
      <c r="B67" s="672">
        <v>2</v>
      </c>
      <c r="C67" s="672">
        <v>2</v>
      </c>
      <c r="D67" s="672">
        <f t="shared" si="0"/>
        <v>4</v>
      </c>
    </row>
    <row r="68" spans="1:4">
      <c r="A68" s="673" t="s">
        <v>276</v>
      </c>
      <c r="B68" s="672">
        <v>0</v>
      </c>
      <c r="C68" s="672">
        <v>1</v>
      </c>
      <c r="D68" s="672">
        <f t="shared" si="0"/>
        <v>1</v>
      </c>
    </row>
    <row r="69" spans="1:4">
      <c r="A69" s="673" t="s">
        <v>277</v>
      </c>
      <c r="B69" s="672">
        <v>0</v>
      </c>
      <c r="C69" s="672">
        <v>0</v>
      </c>
      <c r="D69" s="672">
        <f t="shared" ref="D69:D71" si="1">SUM(B69:C69)</f>
        <v>0</v>
      </c>
    </row>
    <row r="70" spans="1:4">
      <c r="A70" s="673" t="s">
        <v>278</v>
      </c>
      <c r="B70" s="672">
        <v>1</v>
      </c>
      <c r="C70" s="672">
        <v>0</v>
      </c>
      <c r="D70" s="672">
        <f t="shared" si="1"/>
        <v>1</v>
      </c>
    </row>
    <row r="71" spans="1:4">
      <c r="A71" s="673" t="s">
        <v>279</v>
      </c>
      <c r="B71" s="672">
        <v>0</v>
      </c>
      <c r="C71" s="672">
        <v>0</v>
      </c>
      <c r="D71" s="672">
        <f t="shared" si="1"/>
        <v>0</v>
      </c>
    </row>
    <row r="72" spans="1:4">
      <c r="A72" s="673" t="s">
        <v>280</v>
      </c>
      <c r="B72" s="672">
        <v>0</v>
      </c>
      <c r="C72" s="672">
        <v>0</v>
      </c>
      <c r="D72" s="672">
        <f>SUM(B72:C72)</f>
        <v>0</v>
      </c>
    </row>
    <row r="73" spans="1:4">
      <c r="A73" s="677" t="s">
        <v>327</v>
      </c>
      <c r="B73" s="965"/>
      <c r="C73" s="966"/>
      <c r="D73" s="672">
        <v>2</v>
      </c>
    </row>
    <row r="74" spans="1:4">
      <c r="A74" s="678" t="s">
        <v>5</v>
      </c>
      <c r="B74" s="679">
        <f>SUM(B4:B72)</f>
        <v>74</v>
      </c>
      <c r="C74" s="679">
        <f>SUM(C4:C72)</f>
        <v>119</v>
      </c>
      <c r="D74" s="720">
        <f>SUM(D4:D73)</f>
        <v>195</v>
      </c>
    </row>
    <row r="75" spans="1:4">
      <c r="A75" s="618"/>
      <c r="B75" s="618"/>
      <c r="C75" s="618"/>
      <c r="D75" s="618"/>
    </row>
    <row r="76" spans="1:4">
      <c r="A76" s="892" t="s">
        <v>436</v>
      </c>
      <c r="B76" s="892" t="s">
        <v>437</v>
      </c>
      <c r="C76" s="893" t="s">
        <v>469</v>
      </c>
      <c r="D76" s="892" t="s">
        <v>23</v>
      </c>
    </row>
    <row r="77" spans="1:4">
      <c r="A77" s="893">
        <v>74</v>
      </c>
      <c r="B77" s="893">
        <v>119</v>
      </c>
      <c r="C77" s="893">
        <v>2</v>
      </c>
      <c r="D77" s="893">
        <v>195</v>
      </c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topLeftCell="A10" zoomScaleNormal="100" workbookViewId="0"/>
  </sheetViews>
  <sheetFormatPr defaultRowHeight="15"/>
  <cols>
    <col min="1" max="1" width="22.7109375" customWidth="1"/>
    <col min="2" max="2" width="9.85546875" customWidth="1"/>
    <col min="3" max="3" width="9" style="119" customWidth="1"/>
    <col min="4" max="4" width="6.85546875" style="119" bestFit="1" customWidth="1"/>
    <col min="5" max="5" width="6.5703125" bestFit="1" customWidth="1"/>
    <col min="6" max="6" width="7" style="94" bestFit="1" customWidth="1"/>
    <col min="7" max="7" width="6.140625" style="94" bestFit="1" customWidth="1"/>
    <col min="8" max="8" width="6.7109375" style="94" bestFit="1" customWidth="1"/>
    <col min="9" max="9" width="7.140625" style="115" bestFit="1" customWidth="1"/>
    <col min="10" max="10" width="6.7109375" style="94" bestFit="1" customWidth="1"/>
    <col min="11" max="11" width="7.28515625" style="94" bestFit="1" customWidth="1"/>
    <col min="12" max="12" width="6.7109375" style="94" bestFit="1" customWidth="1"/>
    <col min="13" max="13" width="6.5703125" style="167" bestFit="1" customWidth="1"/>
    <col min="14" max="14" width="6.5703125" style="413" bestFit="1" customWidth="1"/>
    <col min="15" max="15" width="12.140625" style="119" customWidth="1"/>
    <col min="16" max="16" width="6" style="119" bestFit="1" customWidth="1"/>
    <col min="17" max="17" width="5.42578125" style="119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71" bestFit="1" customWidth="1"/>
    <col min="55" max="55" width="9.140625" customWidth="1"/>
  </cols>
  <sheetData>
    <row r="1" spans="1:3">
      <c r="A1" s="120" t="s">
        <v>0</v>
      </c>
    </row>
    <row r="2" spans="1:3">
      <c r="A2" s="1" t="s">
        <v>1</v>
      </c>
    </row>
    <row r="3" spans="1:3" ht="15.75" thickBot="1"/>
    <row r="4" spans="1:3" ht="15.75" thickBot="1">
      <c r="A4" s="968" t="s">
        <v>341</v>
      </c>
      <c r="B4" s="968"/>
      <c r="C4" s="968"/>
    </row>
    <row r="5" spans="1:3" ht="15.75" thickBot="1">
      <c r="A5" s="4" t="s">
        <v>2</v>
      </c>
      <c r="B5" s="414" t="s">
        <v>212</v>
      </c>
      <c r="C5" s="415" t="s">
        <v>213</v>
      </c>
    </row>
    <row r="6" spans="1:3">
      <c r="A6" s="416">
        <v>44927</v>
      </c>
      <c r="B6" s="417">
        <f>M100</f>
        <v>728</v>
      </c>
      <c r="C6" s="215">
        <f>((B6-728)/728)*100</f>
        <v>0</v>
      </c>
    </row>
    <row r="7" spans="1:3">
      <c r="A7" s="418">
        <v>44958</v>
      </c>
      <c r="B7" s="419">
        <v>532</v>
      </c>
      <c r="C7" s="9">
        <f t="shared" ref="C7:C14" si="0">((B7-B6)/B6)*100</f>
        <v>-26.923076923076923</v>
      </c>
    </row>
    <row r="8" spans="1:3">
      <c r="A8" s="418">
        <v>44986</v>
      </c>
      <c r="B8" s="419">
        <v>728</v>
      </c>
      <c r="C8" s="9">
        <f t="shared" si="0"/>
        <v>36.84210526315789</v>
      </c>
    </row>
    <row r="9" spans="1:3">
      <c r="A9" s="418">
        <v>45017</v>
      </c>
      <c r="B9" s="419">
        <v>799</v>
      </c>
      <c r="C9" s="9">
        <f t="shared" si="0"/>
        <v>9.7527472527472536</v>
      </c>
    </row>
    <row r="10" spans="1:3">
      <c r="A10" s="418">
        <v>45047</v>
      </c>
      <c r="B10" s="419">
        <v>736</v>
      </c>
      <c r="C10" s="9">
        <f t="shared" si="0"/>
        <v>-7.8848560700876096</v>
      </c>
    </row>
    <row r="11" spans="1:3">
      <c r="A11" s="418">
        <v>45078</v>
      </c>
      <c r="B11" s="419">
        <v>662</v>
      </c>
      <c r="C11" s="9">
        <f t="shared" si="0"/>
        <v>-10.054347826086957</v>
      </c>
    </row>
    <row r="12" spans="1:3">
      <c r="A12" s="418">
        <v>45108</v>
      </c>
      <c r="B12" s="419">
        <v>706</v>
      </c>
      <c r="C12" s="9">
        <f t="shared" si="0"/>
        <v>6.6465256797583088</v>
      </c>
    </row>
    <row r="13" spans="1:3">
      <c r="A13" s="418">
        <v>45139</v>
      </c>
      <c r="B13" s="419">
        <v>636</v>
      </c>
      <c r="C13" s="9">
        <f t="shared" si="0"/>
        <v>-9.9150141643059495</v>
      </c>
    </row>
    <row r="14" spans="1:3">
      <c r="A14" s="418">
        <v>45170</v>
      </c>
      <c r="B14" s="419">
        <v>666</v>
      </c>
      <c r="C14" s="9">
        <f t="shared" si="0"/>
        <v>4.716981132075472</v>
      </c>
    </row>
    <row r="15" spans="1:3">
      <c r="A15" s="418">
        <v>45200</v>
      </c>
      <c r="B15" s="419"/>
      <c r="C15" s="9"/>
    </row>
    <row r="16" spans="1:3">
      <c r="A16" s="418">
        <v>45231</v>
      </c>
      <c r="B16" s="420"/>
      <c r="C16" s="9"/>
    </row>
    <row r="17" spans="1:41" ht="15.75" thickBot="1">
      <c r="A17" s="421">
        <v>45261</v>
      </c>
      <c r="B17" s="422"/>
      <c r="C17" s="19"/>
    </row>
    <row r="18" spans="1:41" ht="15.75" thickBot="1">
      <c r="A18" s="20" t="s">
        <v>5</v>
      </c>
      <c r="B18" s="423">
        <f>SUM(B6:B17)</f>
        <v>6193</v>
      </c>
      <c r="C18"/>
    </row>
    <row r="19" spans="1:41" ht="15.75" thickBot="1">
      <c r="A19" s="424" t="s">
        <v>6</v>
      </c>
      <c r="B19" s="423">
        <f>AVERAGE(B6:B17)</f>
        <v>688.11111111111109</v>
      </c>
      <c r="C19"/>
    </row>
    <row r="20" spans="1:41" ht="15.75" thickBot="1">
      <c r="A20" s="119"/>
      <c r="B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41" customFormat="1" ht="24.95" customHeight="1" thickBot="1">
      <c r="A21" s="425" t="s">
        <v>342</v>
      </c>
      <c r="B21" s="426">
        <v>45261</v>
      </c>
      <c r="C21" s="426">
        <v>45231</v>
      </c>
      <c r="D21" s="426">
        <v>45200</v>
      </c>
      <c r="E21" s="426">
        <v>45170</v>
      </c>
      <c r="F21" s="426">
        <v>45139</v>
      </c>
      <c r="G21" s="426">
        <v>45108</v>
      </c>
      <c r="H21" s="426">
        <v>45078</v>
      </c>
      <c r="I21" s="426">
        <v>45047</v>
      </c>
      <c r="J21" s="426">
        <v>45017</v>
      </c>
      <c r="K21" s="426">
        <v>44986</v>
      </c>
      <c r="L21" s="426">
        <v>44958</v>
      </c>
      <c r="M21" s="426">
        <v>44927</v>
      </c>
      <c r="N21" s="426" t="s">
        <v>5</v>
      </c>
      <c r="O21" s="427" t="s">
        <v>6</v>
      </c>
      <c r="P21" s="428" t="s">
        <v>8</v>
      </c>
      <c r="Q21" s="429"/>
      <c r="S21" s="968" t="s">
        <v>343</v>
      </c>
      <c r="T21" s="968"/>
      <c r="U21" s="968"/>
      <c r="V21" s="968"/>
      <c r="W21" s="968"/>
      <c r="X21" s="968"/>
      <c r="Y21" s="968"/>
      <c r="Z21" s="968"/>
      <c r="AA21" s="968"/>
      <c r="AB21" s="968"/>
      <c r="AC21" s="968"/>
      <c r="AD21" s="968"/>
      <c r="AE21" s="968"/>
      <c r="AF21" s="968"/>
      <c r="AG21" s="968"/>
      <c r="AH21" s="430">
        <v>12</v>
      </c>
      <c r="AI21" s="430">
        <v>7</v>
      </c>
      <c r="AJ21" s="430">
        <v>11</v>
      </c>
      <c r="AK21" s="430">
        <v>7</v>
      </c>
      <c r="AL21" s="430">
        <v>2</v>
      </c>
      <c r="AM21" s="430">
        <v>10</v>
      </c>
      <c r="AN21" s="430">
        <v>7</v>
      </c>
      <c r="AO21" s="171"/>
    </row>
    <row r="22" spans="1:41" customFormat="1" ht="34.5" customHeight="1" thickBot="1">
      <c r="A22" s="431" t="s">
        <v>344</v>
      </c>
      <c r="B22" s="432"/>
      <c r="C22" s="433"/>
      <c r="D22" s="433"/>
      <c r="E22" s="433">
        <v>1</v>
      </c>
      <c r="F22" s="433">
        <v>1</v>
      </c>
      <c r="G22" s="433">
        <v>0</v>
      </c>
      <c r="H22" s="433">
        <v>0</v>
      </c>
      <c r="I22" s="433">
        <v>0</v>
      </c>
      <c r="J22" s="434">
        <v>3</v>
      </c>
      <c r="K22" s="435">
        <v>0</v>
      </c>
      <c r="L22" s="434">
        <v>2</v>
      </c>
      <c r="M22" s="436">
        <v>0</v>
      </c>
      <c r="N22" s="437">
        <f t="shared" ref="N22:N53" si="1">SUM(B22:M22)</f>
        <v>7</v>
      </c>
      <c r="O22" s="438">
        <f t="shared" ref="O22:O53" si="2">AVERAGE(B22:M22)</f>
        <v>0.77777777777777779</v>
      </c>
      <c r="P22" s="439">
        <f>(N22/N100)*100</f>
        <v>0.11303084127240433</v>
      </c>
      <c r="Q22" s="440"/>
      <c r="R22" s="239"/>
      <c r="S22" s="441"/>
      <c r="T22" s="442">
        <v>45261</v>
      </c>
      <c r="U22" s="442">
        <v>45231</v>
      </c>
      <c r="V22" s="442">
        <v>45200</v>
      </c>
      <c r="W22" s="442">
        <v>45170</v>
      </c>
      <c r="X22" s="442">
        <v>45139</v>
      </c>
      <c r="Y22" s="442">
        <v>45108</v>
      </c>
      <c r="Z22" s="442">
        <v>45078</v>
      </c>
      <c r="AA22" s="442">
        <v>45047</v>
      </c>
      <c r="AB22" s="442">
        <v>45017</v>
      </c>
      <c r="AC22" s="442">
        <v>44986</v>
      </c>
      <c r="AD22" s="442">
        <v>44958</v>
      </c>
      <c r="AE22" s="443">
        <v>44927</v>
      </c>
      <c r="AF22" s="444" t="s">
        <v>5</v>
      </c>
      <c r="AG22" s="445" t="s">
        <v>6</v>
      </c>
      <c r="AH22" s="430">
        <v>84</v>
      </c>
      <c r="AI22" s="430">
        <v>49</v>
      </c>
      <c r="AJ22" s="430">
        <v>90</v>
      </c>
      <c r="AK22" s="430">
        <v>117</v>
      </c>
      <c r="AL22" s="430">
        <v>58</v>
      </c>
      <c r="AM22" s="430">
        <v>49</v>
      </c>
      <c r="AN22" s="430">
        <v>22</v>
      </c>
      <c r="AO22" s="171"/>
    </row>
    <row r="23" spans="1:41" customFormat="1" ht="24.95" customHeight="1" thickBot="1">
      <c r="A23" s="446" t="s">
        <v>345</v>
      </c>
      <c r="B23" s="432"/>
      <c r="C23" s="433"/>
      <c r="D23" s="433"/>
      <c r="E23" s="433">
        <v>0</v>
      </c>
      <c r="F23" s="433">
        <v>0</v>
      </c>
      <c r="G23" s="433">
        <v>0</v>
      </c>
      <c r="H23" s="433">
        <v>0</v>
      </c>
      <c r="I23" s="433">
        <v>2</v>
      </c>
      <c r="J23" s="447">
        <v>1</v>
      </c>
      <c r="K23" s="448">
        <v>0</v>
      </c>
      <c r="L23" s="447">
        <v>5</v>
      </c>
      <c r="M23" s="436">
        <v>0</v>
      </c>
      <c r="N23" s="437">
        <f t="shared" si="1"/>
        <v>8</v>
      </c>
      <c r="O23" s="438">
        <f t="shared" si="2"/>
        <v>0.88888888888888884</v>
      </c>
      <c r="P23" s="439">
        <f>(N23/N100)*100</f>
        <v>0.12917810431131924</v>
      </c>
      <c r="Q23" s="440"/>
      <c r="R23" s="239"/>
      <c r="S23" s="969" t="s">
        <v>346</v>
      </c>
      <c r="T23" s="969"/>
      <c r="U23" s="969"/>
      <c r="V23" s="969"/>
      <c r="W23" s="969"/>
      <c r="X23" s="969"/>
      <c r="Y23" s="969"/>
      <c r="Z23" s="969"/>
      <c r="AA23" s="969"/>
      <c r="AB23" s="969"/>
      <c r="AC23" s="969"/>
      <c r="AD23" s="969"/>
      <c r="AE23" s="969"/>
      <c r="AF23" s="449"/>
      <c r="AG23" s="450"/>
      <c r="AH23" s="171"/>
      <c r="AI23" s="171"/>
      <c r="AJ23" s="171"/>
      <c r="AK23" s="171"/>
      <c r="AL23" s="171"/>
      <c r="AM23" s="171"/>
      <c r="AN23" s="171"/>
      <c r="AO23" s="171"/>
    </row>
    <row r="24" spans="1:41" customFormat="1" ht="24.95" customHeight="1" thickBot="1">
      <c r="A24" s="446" t="s">
        <v>216</v>
      </c>
      <c r="B24" s="451"/>
      <c r="C24" s="452"/>
      <c r="D24" s="453"/>
      <c r="E24" s="452">
        <v>4</v>
      </c>
      <c r="F24" s="452">
        <v>4</v>
      </c>
      <c r="G24" s="433">
        <v>1</v>
      </c>
      <c r="H24" s="452">
        <v>7</v>
      </c>
      <c r="I24" s="452">
        <v>4</v>
      </c>
      <c r="J24" s="447">
        <v>6</v>
      </c>
      <c r="K24" s="454">
        <v>3</v>
      </c>
      <c r="L24" s="447">
        <v>4</v>
      </c>
      <c r="M24" s="455">
        <v>6</v>
      </c>
      <c r="N24" s="456">
        <f t="shared" si="1"/>
        <v>39</v>
      </c>
      <c r="O24" s="457">
        <f t="shared" si="2"/>
        <v>4.333333333333333</v>
      </c>
      <c r="P24" s="458">
        <f t="shared" ref="P24:P55" si="3">(N24/$N$100)*100</f>
        <v>0.62974325851768131</v>
      </c>
      <c r="Q24" s="440"/>
      <c r="R24" s="239"/>
      <c r="S24" s="459" t="s">
        <v>5</v>
      </c>
      <c r="T24" s="460"/>
      <c r="U24" s="460"/>
      <c r="V24" s="460"/>
      <c r="W24" s="460">
        <v>666</v>
      </c>
      <c r="X24" s="460">
        <v>636</v>
      </c>
      <c r="Y24" s="460">
        <v>706</v>
      </c>
      <c r="Z24" s="460">
        <v>662</v>
      </c>
      <c r="AA24" s="460">
        <v>736</v>
      </c>
      <c r="AB24" s="460">
        <v>799</v>
      </c>
      <c r="AC24" s="460">
        <v>728</v>
      </c>
      <c r="AD24" s="460">
        <v>560</v>
      </c>
      <c r="AE24" s="461">
        <v>728</v>
      </c>
      <c r="AF24" s="462">
        <f>SUM(T24:AE24)</f>
        <v>6221</v>
      </c>
      <c r="AG24" s="463">
        <f>AVERAGE(T24:AE24)</f>
        <v>691.22222222222217</v>
      </c>
      <c r="AH24" s="171"/>
      <c r="AI24" s="171"/>
      <c r="AJ24" s="171"/>
      <c r="AK24" s="171"/>
      <c r="AL24" s="171"/>
      <c r="AM24" s="171"/>
      <c r="AN24" s="171"/>
      <c r="AO24" s="171"/>
    </row>
    <row r="25" spans="1:41" customFormat="1" ht="24.95" customHeight="1">
      <c r="A25" s="446" t="s">
        <v>347</v>
      </c>
      <c r="B25" s="451"/>
      <c r="C25" s="452"/>
      <c r="D25" s="453"/>
      <c r="E25" s="452">
        <v>52</v>
      </c>
      <c r="F25" s="452">
        <v>66</v>
      </c>
      <c r="G25" s="433">
        <v>54</v>
      </c>
      <c r="H25" s="452">
        <v>54</v>
      </c>
      <c r="I25" s="452">
        <v>71</v>
      </c>
      <c r="J25" s="447">
        <v>74</v>
      </c>
      <c r="K25" s="454">
        <v>53</v>
      </c>
      <c r="L25" s="447">
        <v>45</v>
      </c>
      <c r="M25" s="455">
        <v>55</v>
      </c>
      <c r="N25" s="456">
        <f t="shared" si="1"/>
        <v>524</v>
      </c>
      <c r="O25" s="457">
        <f t="shared" si="2"/>
        <v>58.222222222222221</v>
      </c>
      <c r="P25" s="458">
        <f>(N25/$N$100)*100</f>
        <v>8.4611658323914103</v>
      </c>
      <c r="Q25" s="440"/>
      <c r="R25" s="239"/>
      <c r="S25" s="464"/>
      <c r="T25" s="465"/>
      <c r="U25" s="465"/>
      <c r="V25" s="465"/>
      <c r="W25" s="465"/>
      <c r="X25" s="465"/>
      <c r="Y25" s="466"/>
      <c r="Z25" s="467"/>
      <c r="AA25" s="465"/>
      <c r="AB25" s="465"/>
      <c r="AC25" s="465"/>
      <c r="AD25" s="465"/>
      <c r="AE25" s="466"/>
      <c r="AF25" s="464"/>
      <c r="AG25" s="468"/>
      <c r="AH25" s="469"/>
      <c r="AI25" s="171"/>
      <c r="AJ25" s="171"/>
      <c r="AK25" s="171"/>
      <c r="AL25" s="171"/>
      <c r="AM25" s="171"/>
      <c r="AN25" s="171"/>
      <c r="AO25" s="171"/>
    </row>
    <row r="26" spans="1:41" customFormat="1" ht="24.95" customHeight="1" thickBot="1">
      <c r="A26" s="446" t="s">
        <v>348</v>
      </c>
      <c r="B26" s="451"/>
      <c r="C26" s="452"/>
      <c r="D26" s="453"/>
      <c r="E26" s="452">
        <v>4</v>
      </c>
      <c r="F26" s="452">
        <v>6</v>
      </c>
      <c r="G26" s="433">
        <v>2</v>
      </c>
      <c r="H26" s="452">
        <v>4</v>
      </c>
      <c r="I26" s="452">
        <v>13</v>
      </c>
      <c r="J26" s="447">
        <v>11</v>
      </c>
      <c r="K26" s="454">
        <v>7</v>
      </c>
      <c r="L26" s="447">
        <v>5</v>
      </c>
      <c r="M26" s="455">
        <v>10</v>
      </c>
      <c r="N26" s="456">
        <f t="shared" si="1"/>
        <v>62</v>
      </c>
      <c r="O26" s="457">
        <f t="shared" si="2"/>
        <v>6.8888888888888893</v>
      </c>
      <c r="P26" s="458">
        <f t="shared" si="3"/>
        <v>1.0011303084127241</v>
      </c>
      <c r="Q26" s="440"/>
      <c r="R26" s="239"/>
      <c r="S26" s="970" t="s">
        <v>349</v>
      </c>
      <c r="T26" s="970"/>
      <c r="U26" s="970"/>
      <c r="V26" s="970"/>
      <c r="W26" s="970"/>
      <c r="X26" s="970"/>
      <c r="Y26" s="970"/>
      <c r="Z26" s="970"/>
      <c r="AA26" s="970"/>
      <c r="AB26" s="970"/>
      <c r="AC26" s="970"/>
      <c r="AD26" s="970"/>
      <c r="AE26" s="970"/>
      <c r="AF26" s="470"/>
      <c r="AG26" s="471"/>
      <c r="AH26" s="469"/>
      <c r="AI26" s="171"/>
      <c r="AJ26" s="171"/>
      <c r="AK26" s="171"/>
      <c r="AL26" s="171"/>
      <c r="AM26" s="171"/>
      <c r="AN26" s="171"/>
      <c r="AO26" s="171"/>
    </row>
    <row r="27" spans="1:41" customFormat="1" ht="24.95" customHeight="1" thickBot="1">
      <c r="A27" s="446" t="s">
        <v>350</v>
      </c>
      <c r="B27" s="451"/>
      <c r="C27" s="452"/>
      <c r="D27" s="453"/>
      <c r="E27" s="452">
        <v>8</v>
      </c>
      <c r="F27" s="452">
        <v>10</v>
      </c>
      <c r="G27" s="433">
        <v>14</v>
      </c>
      <c r="H27" s="452">
        <v>20</v>
      </c>
      <c r="I27" s="452">
        <v>14</v>
      </c>
      <c r="J27" s="447">
        <v>12</v>
      </c>
      <c r="K27" s="454">
        <v>18</v>
      </c>
      <c r="L27" s="447">
        <v>13</v>
      </c>
      <c r="M27" s="455">
        <v>12</v>
      </c>
      <c r="N27" s="456">
        <f t="shared" si="1"/>
        <v>121</v>
      </c>
      <c r="O27" s="457">
        <f t="shared" si="2"/>
        <v>13.444444444444445</v>
      </c>
      <c r="P27" s="458">
        <f t="shared" si="3"/>
        <v>1.9538188277087036</v>
      </c>
      <c r="Q27" s="440"/>
      <c r="R27" s="239"/>
      <c r="S27" s="472" t="s">
        <v>351</v>
      </c>
      <c r="T27" s="473">
        <f t="shared" ref="T27:AB27" si="4">SUM(T28:T29)</f>
        <v>0</v>
      </c>
      <c r="U27" s="474">
        <f t="shared" si="4"/>
        <v>0</v>
      </c>
      <c r="V27" s="474">
        <f t="shared" si="4"/>
        <v>0</v>
      </c>
      <c r="W27" s="474">
        <v>645</v>
      </c>
      <c r="X27" s="474">
        <f t="shared" si="4"/>
        <v>599</v>
      </c>
      <c r="Y27" s="474">
        <f t="shared" si="4"/>
        <v>669</v>
      </c>
      <c r="Z27" s="474">
        <v>650</v>
      </c>
      <c r="AA27" s="474">
        <v>832</v>
      </c>
      <c r="AB27" s="474">
        <f t="shared" si="4"/>
        <v>609</v>
      </c>
      <c r="AC27" s="474">
        <v>648</v>
      </c>
      <c r="AD27" s="474">
        <f>SUM(AD28:AD29)</f>
        <v>560</v>
      </c>
      <c r="AE27" s="474">
        <f>SUM(AE28:AE29)</f>
        <v>580</v>
      </c>
      <c r="AF27" s="475">
        <f>SUM(T27:AE27)</f>
        <v>5792</v>
      </c>
      <c r="AG27" s="463">
        <f>SUM(AG28:AG29)</f>
        <v>643.55555555555554</v>
      </c>
      <c r="AH27" s="469"/>
      <c r="AI27" s="171"/>
      <c r="AJ27" s="171"/>
      <c r="AK27" s="171"/>
      <c r="AL27" s="171"/>
      <c r="AM27" s="171"/>
      <c r="AN27" s="171"/>
      <c r="AO27" s="171"/>
    </row>
    <row r="28" spans="1:41" customFormat="1" ht="24.95" customHeight="1">
      <c r="A28" s="446" t="s">
        <v>352</v>
      </c>
      <c r="B28" s="451"/>
      <c r="C28" s="452"/>
      <c r="D28" s="453"/>
      <c r="E28" s="452">
        <v>0</v>
      </c>
      <c r="F28" s="452">
        <v>0</v>
      </c>
      <c r="G28" s="433">
        <v>0</v>
      </c>
      <c r="H28" s="452">
        <v>0</v>
      </c>
      <c r="I28" s="452">
        <v>0</v>
      </c>
      <c r="J28" s="447">
        <v>0</v>
      </c>
      <c r="K28" s="454">
        <v>1</v>
      </c>
      <c r="L28" s="447">
        <v>1</v>
      </c>
      <c r="M28" s="455">
        <v>1</v>
      </c>
      <c r="N28" s="456">
        <f t="shared" si="1"/>
        <v>3</v>
      </c>
      <c r="O28" s="457">
        <f t="shared" si="2"/>
        <v>0.33333333333333331</v>
      </c>
      <c r="P28" s="458">
        <f t="shared" si="3"/>
        <v>4.844178911674471E-2</v>
      </c>
      <c r="Q28" s="440"/>
      <c r="R28" s="239"/>
      <c r="S28" s="476" t="s">
        <v>353</v>
      </c>
      <c r="T28" s="477"/>
      <c r="U28" s="478"/>
      <c r="V28" s="478"/>
      <c r="W28" s="478">
        <v>542</v>
      </c>
      <c r="X28" s="478">
        <v>466</v>
      </c>
      <c r="Y28" s="478">
        <v>515</v>
      </c>
      <c r="Z28" s="478">
        <v>518</v>
      </c>
      <c r="AA28" s="478">
        <v>640</v>
      </c>
      <c r="AB28" s="478">
        <v>491</v>
      </c>
      <c r="AC28" s="479">
        <v>527</v>
      </c>
      <c r="AD28" s="479">
        <v>435</v>
      </c>
      <c r="AE28" s="480">
        <v>471</v>
      </c>
      <c r="AF28" s="481">
        <f>SUM(T28:AE28)</f>
        <v>4605</v>
      </c>
      <c r="AG28" s="482">
        <f>AVERAGE(T28:AE28)</f>
        <v>511.66666666666669</v>
      </c>
      <c r="AH28" s="469"/>
      <c r="AI28" s="171"/>
      <c r="AJ28" s="171"/>
      <c r="AK28" s="171"/>
      <c r="AL28" s="171"/>
      <c r="AM28" s="171"/>
      <c r="AN28" s="171"/>
      <c r="AO28" s="171"/>
    </row>
    <row r="29" spans="1:41" customFormat="1" ht="24.95" customHeight="1" thickBot="1">
      <c r="A29" s="446" t="s">
        <v>354</v>
      </c>
      <c r="B29" s="451"/>
      <c r="C29" s="452"/>
      <c r="D29" s="453"/>
      <c r="E29" s="452">
        <v>2</v>
      </c>
      <c r="F29" s="452">
        <v>1</v>
      </c>
      <c r="G29" s="433">
        <v>0</v>
      </c>
      <c r="H29" s="452">
        <v>3</v>
      </c>
      <c r="I29" s="452">
        <v>1</v>
      </c>
      <c r="J29" s="447">
        <v>0</v>
      </c>
      <c r="K29" s="454">
        <v>0</v>
      </c>
      <c r="L29" s="447">
        <v>1</v>
      </c>
      <c r="M29" s="455">
        <v>1</v>
      </c>
      <c r="N29" s="456">
        <f t="shared" si="1"/>
        <v>9</v>
      </c>
      <c r="O29" s="457">
        <f t="shared" si="2"/>
        <v>1</v>
      </c>
      <c r="P29" s="458">
        <f t="shared" si="3"/>
        <v>0.14532536735023413</v>
      </c>
      <c r="Q29" s="440"/>
      <c r="R29" s="239"/>
      <c r="S29" s="483" t="s">
        <v>355</v>
      </c>
      <c r="T29" s="484"/>
      <c r="U29" s="485"/>
      <c r="V29" s="485"/>
      <c r="W29" s="485">
        <v>103</v>
      </c>
      <c r="X29" s="485">
        <v>133</v>
      </c>
      <c r="Y29" s="485">
        <v>154</v>
      </c>
      <c r="Z29" s="485">
        <v>132</v>
      </c>
      <c r="AA29" s="485">
        <v>192</v>
      </c>
      <c r="AB29" s="485">
        <v>118</v>
      </c>
      <c r="AC29" s="486">
        <v>121</v>
      </c>
      <c r="AD29" s="486">
        <v>125</v>
      </c>
      <c r="AE29" s="487">
        <v>109</v>
      </c>
      <c r="AF29" s="488">
        <f>SUM(T29:AE29)</f>
        <v>1187</v>
      </c>
      <c r="AG29" s="489">
        <f>AVERAGE(T29:AE29)</f>
        <v>131.88888888888889</v>
      </c>
      <c r="AH29" s="469"/>
      <c r="AI29" s="171"/>
      <c r="AJ29" s="171"/>
      <c r="AK29" s="171"/>
      <c r="AL29" s="171"/>
      <c r="AM29" s="171"/>
      <c r="AN29" s="171"/>
      <c r="AO29" s="171"/>
    </row>
    <row r="30" spans="1:41" customFormat="1" ht="24.95" customHeight="1" thickBot="1">
      <c r="A30" s="490" t="s">
        <v>356</v>
      </c>
      <c r="B30" s="451"/>
      <c r="C30" s="452"/>
      <c r="D30" s="453"/>
      <c r="E30" s="452">
        <v>0</v>
      </c>
      <c r="F30" s="452">
        <v>1</v>
      </c>
      <c r="G30" s="433">
        <v>0</v>
      </c>
      <c r="H30" s="452">
        <v>6</v>
      </c>
      <c r="I30" s="452">
        <v>4</v>
      </c>
      <c r="J30" s="447">
        <v>5</v>
      </c>
      <c r="K30" s="454">
        <v>3</v>
      </c>
      <c r="L30" s="447">
        <v>2</v>
      </c>
      <c r="M30" s="455">
        <v>1</v>
      </c>
      <c r="N30" s="456">
        <f t="shared" si="1"/>
        <v>22</v>
      </c>
      <c r="O30" s="457">
        <f t="shared" si="2"/>
        <v>2.4444444444444446</v>
      </c>
      <c r="P30" s="458">
        <f t="shared" si="3"/>
        <v>0.35523978685612789</v>
      </c>
      <c r="Q30" s="440"/>
      <c r="R30" s="239"/>
      <c r="S30" s="491"/>
      <c r="T30" s="492"/>
      <c r="U30" s="492"/>
      <c r="V30" s="492"/>
      <c r="W30" s="492"/>
      <c r="X30" s="492"/>
      <c r="Y30" s="492"/>
      <c r="Z30" s="492"/>
      <c r="AA30" s="492"/>
      <c r="AB30" s="492"/>
      <c r="AC30" s="492"/>
      <c r="AD30" s="492"/>
      <c r="AE30" s="493"/>
      <c r="AF30" s="464"/>
      <c r="AG30" s="468"/>
      <c r="AH30" s="171"/>
      <c r="AI30" s="171"/>
      <c r="AJ30" s="171"/>
      <c r="AK30" s="171"/>
      <c r="AL30" s="171"/>
      <c r="AM30" s="171"/>
      <c r="AN30" s="171"/>
      <c r="AO30" s="171"/>
    </row>
    <row r="31" spans="1:41" customFormat="1" ht="36.75" customHeight="1" thickBot="1">
      <c r="A31" s="446" t="s">
        <v>357</v>
      </c>
      <c r="B31" s="451"/>
      <c r="C31" s="452"/>
      <c r="D31" s="453"/>
      <c r="E31" s="452">
        <v>3</v>
      </c>
      <c r="F31" s="452">
        <v>2</v>
      </c>
      <c r="G31" s="433">
        <v>1</v>
      </c>
      <c r="H31" s="452">
        <v>4</v>
      </c>
      <c r="I31" s="452">
        <v>4</v>
      </c>
      <c r="J31" s="447">
        <v>5</v>
      </c>
      <c r="K31" s="454">
        <v>4</v>
      </c>
      <c r="L31" s="447">
        <v>3</v>
      </c>
      <c r="M31" s="455">
        <v>5</v>
      </c>
      <c r="N31" s="456">
        <f t="shared" si="1"/>
        <v>31</v>
      </c>
      <c r="O31" s="457">
        <f t="shared" si="2"/>
        <v>3.4444444444444446</v>
      </c>
      <c r="P31" s="458">
        <f t="shared" si="3"/>
        <v>0.50056515420636205</v>
      </c>
      <c r="Q31" s="440"/>
      <c r="R31" s="239"/>
      <c r="S31" s="971" t="s">
        <v>358</v>
      </c>
      <c r="T31" s="971"/>
      <c r="U31" s="971"/>
      <c r="V31" s="971"/>
      <c r="W31" s="971"/>
      <c r="X31" s="971"/>
      <c r="Y31" s="971"/>
      <c r="Z31" s="971"/>
      <c r="AA31" s="971"/>
      <c r="AB31" s="971"/>
      <c r="AC31" s="971"/>
      <c r="AD31" s="971"/>
      <c r="AE31" s="971"/>
      <c r="AF31" s="470"/>
      <c r="AG31" s="471"/>
      <c r="AH31" s="171"/>
      <c r="AI31" s="171"/>
      <c r="AJ31" s="171"/>
      <c r="AK31" s="171"/>
      <c r="AL31" s="171"/>
      <c r="AM31" s="171"/>
      <c r="AN31" s="171"/>
      <c r="AO31" s="171"/>
    </row>
    <row r="32" spans="1:41" customFormat="1" ht="27.75" customHeight="1" thickBot="1">
      <c r="A32" s="446" t="s">
        <v>359</v>
      </c>
      <c r="B32" s="451"/>
      <c r="C32" s="452"/>
      <c r="D32" s="453"/>
      <c r="E32" s="452">
        <v>25</v>
      </c>
      <c r="F32" s="452">
        <v>11</v>
      </c>
      <c r="G32" s="433">
        <v>10</v>
      </c>
      <c r="H32" s="452">
        <v>6</v>
      </c>
      <c r="I32" s="452">
        <v>12</v>
      </c>
      <c r="J32" s="447">
        <v>8</v>
      </c>
      <c r="K32" s="454">
        <v>9</v>
      </c>
      <c r="L32" s="447">
        <v>12</v>
      </c>
      <c r="M32" s="455">
        <v>7</v>
      </c>
      <c r="N32" s="456">
        <f t="shared" si="1"/>
        <v>100</v>
      </c>
      <c r="O32" s="457">
        <f t="shared" si="2"/>
        <v>11.111111111111111</v>
      </c>
      <c r="P32" s="458">
        <f t="shared" si="3"/>
        <v>1.6147263038914905</v>
      </c>
      <c r="Q32" s="440"/>
      <c r="R32" s="239"/>
      <c r="S32" s="905" t="s">
        <v>360</v>
      </c>
      <c r="T32" s="906"/>
      <c r="U32" s="907"/>
      <c r="V32" s="907"/>
      <c r="W32" s="907">
        <v>83</v>
      </c>
      <c r="X32" s="907">
        <v>50</v>
      </c>
      <c r="Y32" s="907">
        <v>66</v>
      </c>
      <c r="Z32" s="907">
        <v>81</v>
      </c>
      <c r="AA32" s="907">
        <v>89</v>
      </c>
      <c r="AB32" s="908">
        <v>76</v>
      </c>
      <c r="AC32" s="908">
        <v>80</v>
      </c>
      <c r="AD32" s="908">
        <v>51</v>
      </c>
      <c r="AE32" s="909">
        <v>80</v>
      </c>
      <c r="AF32" s="910">
        <f>SUM(T32:AE32)</f>
        <v>656</v>
      </c>
      <c r="AG32" s="911">
        <f>AVERAGE(T32:AE32)</f>
        <v>72.888888888888886</v>
      </c>
      <c r="AM32" s="171"/>
    </row>
    <row r="33" spans="1:40" customFormat="1" ht="34.5" thickBot="1">
      <c r="A33" s="494" t="s">
        <v>361</v>
      </c>
      <c r="B33" s="451"/>
      <c r="C33" s="452"/>
      <c r="D33" s="453"/>
      <c r="E33" s="452">
        <v>1</v>
      </c>
      <c r="F33" s="452">
        <v>1</v>
      </c>
      <c r="G33" s="433">
        <v>2</v>
      </c>
      <c r="H33" s="452">
        <v>4</v>
      </c>
      <c r="I33" s="452">
        <v>3</v>
      </c>
      <c r="J33" s="447">
        <v>2</v>
      </c>
      <c r="K33" s="454">
        <v>6</v>
      </c>
      <c r="L33" s="447">
        <v>1</v>
      </c>
      <c r="M33" s="455">
        <v>8</v>
      </c>
      <c r="N33" s="456">
        <f t="shared" si="1"/>
        <v>28</v>
      </c>
      <c r="O33" s="457">
        <f t="shared" si="2"/>
        <v>3.1111111111111112</v>
      </c>
      <c r="P33" s="458">
        <f t="shared" si="3"/>
        <v>0.45212336508961731</v>
      </c>
      <c r="Q33" s="440"/>
      <c r="R33" s="239"/>
      <c r="S33" s="912" t="s">
        <v>362</v>
      </c>
      <c r="T33" s="913">
        <f t="shared" ref="T33:Y33" si="5">SUM(T34:T35)</f>
        <v>0</v>
      </c>
      <c r="U33" s="913">
        <f t="shared" si="5"/>
        <v>0</v>
      </c>
      <c r="V33" s="913">
        <f t="shared" si="5"/>
        <v>0</v>
      </c>
      <c r="W33" s="913">
        <f t="shared" si="5"/>
        <v>68</v>
      </c>
      <c r="X33" s="913">
        <f t="shared" si="5"/>
        <v>36</v>
      </c>
      <c r="Y33" s="913">
        <f t="shared" si="5"/>
        <v>53</v>
      </c>
      <c r="Z33" s="913">
        <v>69</v>
      </c>
      <c r="AA33" s="913">
        <v>66</v>
      </c>
      <c r="AB33" s="913">
        <v>63</v>
      </c>
      <c r="AC33" s="913">
        <v>50</v>
      </c>
      <c r="AD33" s="913">
        <f>SUM(AD34:AD35)</f>
        <v>46</v>
      </c>
      <c r="AE33" s="913">
        <f>SUM(AE34:AE35)</f>
        <v>63</v>
      </c>
      <c r="AF33" s="914">
        <f>SUM(T33:AE33)</f>
        <v>514</v>
      </c>
      <c r="AG33" s="915">
        <f>SUM(AG34:AG35)</f>
        <v>57.111111111111114</v>
      </c>
      <c r="AM33" s="171"/>
    </row>
    <row r="34" spans="1:40" customFormat="1" ht="23.25">
      <c r="A34" s="446" t="s">
        <v>363</v>
      </c>
      <c r="B34" s="451"/>
      <c r="C34" s="452"/>
      <c r="D34" s="453"/>
      <c r="E34" s="452">
        <v>42</v>
      </c>
      <c r="F34" s="452">
        <v>38</v>
      </c>
      <c r="G34" s="433">
        <v>54</v>
      </c>
      <c r="H34" s="452">
        <v>54</v>
      </c>
      <c r="I34" s="452">
        <v>55</v>
      </c>
      <c r="J34" s="447">
        <v>50</v>
      </c>
      <c r="K34" s="454">
        <v>34</v>
      </c>
      <c r="L34" s="447">
        <v>52</v>
      </c>
      <c r="M34" s="455">
        <v>52</v>
      </c>
      <c r="N34" s="456">
        <f t="shared" si="1"/>
        <v>431</v>
      </c>
      <c r="O34" s="457">
        <f t="shared" si="2"/>
        <v>47.888888888888886</v>
      </c>
      <c r="P34" s="458">
        <f t="shared" si="3"/>
        <v>6.9594703697723235</v>
      </c>
      <c r="Q34" s="440"/>
      <c r="R34" s="239"/>
      <c r="S34" s="916" t="s">
        <v>364</v>
      </c>
      <c r="T34" s="917"/>
      <c r="U34" s="918"/>
      <c r="V34" s="919"/>
      <c r="W34" s="920">
        <v>49</v>
      </c>
      <c r="X34" s="921">
        <v>30</v>
      </c>
      <c r="Y34" s="922">
        <v>40</v>
      </c>
      <c r="Z34" s="923">
        <v>55</v>
      </c>
      <c r="AA34" s="918">
        <v>51</v>
      </c>
      <c r="AB34" s="918">
        <v>48</v>
      </c>
      <c r="AC34" s="918">
        <v>30</v>
      </c>
      <c r="AD34" s="918">
        <v>24</v>
      </c>
      <c r="AE34" s="921">
        <v>47</v>
      </c>
      <c r="AF34" s="924">
        <f>SUM(T34:AE34)</f>
        <v>374</v>
      </c>
      <c r="AG34" s="925">
        <f>AVERAGE(T34:AE34)</f>
        <v>41.555555555555557</v>
      </c>
      <c r="AM34" s="171"/>
      <c r="AN34" s="171"/>
    </row>
    <row r="35" spans="1:40" customFormat="1" ht="24" thickBot="1">
      <c r="A35" s="446" t="s">
        <v>365</v>
      </c>
      <c r="B35" s="451"/>
      <c r="C35" s="452"/>
      <c r="D35" s="453"/>
      <c r="E35" s="452">
        <v>5</v>
      </c>
      <c r="F35" s="452">
        <v>3</v>
      </c>
      <c r="G35" s="433">
        <v>4</v>
      </c>
      <c r="H35" s="452">
        <v>5</v>
      </c>
      <c r="I35" s="452">
        <v>1</v>
      </c>
      <c r="J35" s="447">
        <v>1</v>
      </c>
      <c r="K35" s="454">
        <v>1</v>
      </c>
      <c r="L35" s="447">
        <v>2</v>
      </c>
      <c r="M35" s="455">
        <v>5</v>
      </c>
      <c r="N35" s="456">
        <f t="shared" si="1"/>
        <v>27</v>
      </c>
      <c r="O35" s="457">
        <f t="shared" si="2"/>
        <v>3</v>
      </c>
      <c r="P35" s="458">
        <f t="shared" si="3"/>
        <v>0.43597610205070242</v>
      </c>
      <c r="Q35" s="440"/>
      <c r="R35" s="239"/>
      <c r="S35" s="926" t="s">
        <v>355</v>
      </c>
      <c r="T35" s="927"/>
      <c r="U35" s="928"/>
      <c r="V35" s="928"/>
      <c r="W35" s="929">
        <v>19</v>
      </c>
      <c r="X35" s="930">
        <v>6</v>
      </c>
      <c r="Y35" s="931">
        <v>13</v>
      </c>
      <c r="Z35" s="932">
        <v>14</v>
      </c>
      <c r="AA35" s="928">
        <v>15</v>
      </c>
      <c r="AB35" s="928">
        <v>15</v>
      </c>
      <c r="AC35" s="928">
        <v>20</v>
      </c>
      <c r="AD35" s="928">
        <v>22</v>
      </c>
      <c r="AE35" s="930">
        <v>16</v>
      </c>
      <c r="AF35" s="933">
        <f>SUM(T35:AE35)</f>
        <v>140</v>
      </c>
      <c r="AG35" s="934">
        <f>AVERAGE(T35:AE35)</f>
        <v>15.555555555555555</v>
      </c>
      <c r="AM35" s="171"/>
      <c r="AN35" s="171"/>
    </row>
    <row r="36" spans="1:40" customFormat="1" ht="24" thickBot="1">
      <c r="A36" s="446" t="s">
        <v>366</v>
      </c>
      <c r="B36" s="451"/>
      <c r="C36" s="452"/>
      <c r="D36" s="453"/>
      <c r="E36" s="452">
        <v>22</v>
      </c>
      <c r="F36" s="452">
        <v>15</v>
      </c>
      <c r="G36" s="433">
        <v>14</v>
      </c>
      <c r="H36" s="452">
        <v>20</v>
      </c>
      <c r="I36" s="452">
        <v>19</v>
      </c>
      <c r="J36" s="447">
        <v>21</v>
      </c>
      <c r="K36" s="454">
        <v>23</v>
      </c>
      <c r="L36" s="447">
        <v>17</v>
      </c>
      <c r="M36" s="455">
        <v>12</v>
      </c>
      <c r="N36" s="456">
        <f t="shared" si="1"/>
        <v>163</v>
      </c>
      <c r="O36" s="457">
        <f t="shared" si="2"/>
        <v>18.111111111111111</v>
      </c>
      <c r="P36" s="458">
        <f t="shared" si="3"/>
        <v>2.6320038753431292</v>
      </c>
      <c r="Q36" s="2"/>
      <c r="R36" s="239"/>
      <c r="S36" s="491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3"/>
      <c r="AF36" s="449"/>
      <c r="AG36" s="468"/>
      <c r="AM36" s="171"/>
      <c r="AN36" s="171"/>
    </row>
    <row r="37" spans="1:40" customFormat="1" ht="24" thickBot="1">
      <c r="A37" s="446" t="s">
        <v>367</v>
      </c>
      <c r="B37" s="451"/>
      <c r="C37" s="452"/>
      <c r="D37" s="453"/>
      <c r="E37" s="452">
        <v>19</v>
      </c>
      <c r="F37" s="452">
        <v>24</v>
      </c>
      <c r="G37" s="433">
        <v>12</v>
      </c>
      <c r="H37" s="452">
        <v>9</v>
      </c>
      <c r="I37" s="452">
        <v>8</v>
      </c>
      <c r="J37" s="447">
        <v>22</v>
      </c>
      <c r="K37" s="454">
        <v>17</v>
      </c>
      <c r="L37" s="447">
        <v>8</v>
      </c>
      <c r="M37" s="455">
        <v>14</v>
      </c>
      <c r="N37" s="456">
        <f t="shared" si="1"/>
        <v>133</v>
      </c>
      <c r="O37" s="457">
        <f t="shared" si="2"/>
        <v>14.777777777777779</v>
      </c>
      <c r="P37" s="458">
        <f t="shared" si="3"/>
        <v>2.1475859841756826</v>
      </c>
      <c r="Q37" s="2"/>
      <c r="R37" s="239"/>
      <c r="S37" s="972" t="s">
        <v>368</v>
      </c>
      <c r="T37" s="972"/>
      <c r="U37" s="972"/>
      <c r="V37" s="972"/>
      <c r="W37" s="972"/>
      <c r="X37" s="972"/>
      <c r="Y37" s="972"/>
      <c r="Z37" s="972"/>
      <c r="AA37" s="972"/>
      <c r="AB37" s="972"/>
      <c r="AC37" s="972"/>
      <c r="AD37" s="972"/>
      <c r="AE37" s="972"/>
      <c r="AF37" s="470"/>
      <c r="AG37" s="471"/>
      <c r="AM37" s="171"/>
      <c r="AN37" s="171"/>
    </row>
    <row r="38" spans="1:40" customFormat="1" ht="24" thickBot="1">
      <c r="A38" s="446" t="s">
        <v>369</v>
      </c>
      <c r="B38" s="451"/>
      <c r="C38" s="452"/>
      <c r="D38" s="453"/>
      <c r="E38" s="452">
        <v>5</v>
      </c>
      <c r="F38" s="452">
        <v>4</v>
      </c>
      <c r="G38" s="433">
        <v>7</v>
      </c>
      <c r="H38" s="452">
        <v>5</v>
      </c>
      <c r="I38" s="452">
        <v>3</v>
      </c>
      <c r="J38" s="447">
        <v>4</v>
      </c>
      <c r="K38" s="454">
        <v>5</v>
      </c>
      <c r="L38" s="447">
        <v>2</v>
      </c>
      <c r="M38" s="455">
        <v>4</v>
      </c>
      <c r="N38" s="456">
        <f t="shared" si="1"/>
        <v>39</v>
      </c>
      <c r="O38" s="457">
        <f t="shared" si="2"/>
        <v>4.333333333333333</v>
      </c>
      <c r="P38" s="458">
        <f t="shared" si="3"/>
        <v>0.62974325851768131</v>
      </c>
      <c r="Q38" s="2"/>
      <c r="R38" s="239"/>
      <c r="S38" s="495" t="s">
        <v>360</v>
      </c>
      <c r="T38" s="496"/>
      <c r="U38" s="497"/>
      <c r="V38" s="497"/>
      <c r="W38" s="497">
        <v>39</v>
      </c>
      <c r="X38" s="497">
        <v>64</v>
      </c>
      <c r="Y38" s="497">
        <v>48</v>
      </c>
      <c r="Z38" s="497">
        <v>64</v>
      </c>
      <c r="AA38" s="497">
        <v>60</v>
      </c>
      <c r="AB38" s="497">
        <v>43</v>
      </c>
      <c r="AC38" s="497">
        <v>65</v>
      </c>
      <c r="AD38" s="497">
        <v>48</v>
      </c>
      <c r="AE38" s="498">
        <v>37</v>
      </c>
      <c r="AF38" s="499">
        <f t="shared" ref="AF38:AF43" si="6">SUM(T38:AE38)</f>
        <v>468</v>
      </c>
      <c r="AG38" s="463">
        <f>AVERAGE(T38:AE38)</f>
        <v>52</v>
      </c>
      <c r="AM38" s="171"/>
      <c r="AN38" s="171"/>
    </row>
    <row r="39" spans="1:40" customFormat="1" ht="29.25" thickBot="1">
      <c r="A39" s="446" t="s">
        <v>370</v>
      </c>
      <c r="B39" s="451"/>
      <c r="C39" s="452"/>
      <c r="D39" s="453"/>
      <c r="E39" s="452">
        <v>1</v>
      </c>
      <c r="F39" s="452">
        <v>0</v>
      </c>
      <c r="G39" s="433">
        <v>0</v>
      </c>
      <c r="H39" s="452">
        <v>3</v>
      </c>
      <c r="I39" s="452">
        <v>0</v>
      </c>
      <c r="J39" s="447">
        <v>2</v>
      </c>
      <c r="K39" s="454">
        <v>0</v>
      </c>
      <c r="L39" s="447">
        <v>0</v>
      </c>
      <c r="M39" s="455">
        <v>2</v>
      </c>
      <c r="N39" s="456">
        <f t="shared" si="1"/>
        <v>8</v>
      </c>
      <c r="O39" s="457">
        <f t="shared" si="2"/>
        <v>0.88888888888888884</v>
      </c>
      <c r="P39" s="458">
        <f t="shared" si="3"/>
        <v>0.12917810431131924</v>
      </c>
      <c r="Q39" s="2"/>
      <c r="R39" s="239"/>
      <c r="S39" s="500" t="s">
        <v>371</v>
      </c>
      <c r="T39" s="501">
        <f t="shared" ref="T39:Y39" si="7">SUM(T40:T41)</f>
        <v>0</v>
      </c>
      <c r="U39" s="501">
        <f t="shared" si="7"/>
        <v>0</v>
      </c>
      <c r="V39" s="501">
        <f t="shared" si="7"/>
        <v>0</v>
      </c>
      <c r="W39" s="501">
        <f t="shared" si="7"/>
        <v>40</v>
      </c>
      <c r="X39" s="501">
        <f t="shared" si="7"/>
        <v>55</v>
      </c>
      <c r="Y39" s="501">
        <f t="shared" si="7"/>
        <v>53</v>
      </c>
      <c r="Z39" s="501">
        <v>59</v>
      </c>
      <c r="AA39" s="501">
        <v>60</v>
      </c>
      <c r="AB39" s="501">
        <v>56</v>
      </c>
      <c r="AC39" s="501">
        <v>59</v>
      </c>
      <c r="AD39" s="501">
        <f>SUM(AD40:AD41)</f>
        <v>33</v>
      </c>
      <c r="AE39" s="502">
        <f>SUM(AE40:AE41)</f>
        <v>53</v>
      </c>
      <c r="AF39" s="503">
        <f t="shared" si="6"/>
        <v>468</v>
      </c>
      <c r="AG39" s="504">
        <f>SUM(AG40:AG41)</f>
        <v>52</v>
      </c>
      <c r="AM39" s="171"/>
      <c r="AN39" s="171"/>
    </row>
    <row r="40" spans="1:40" customFormat="1" ht="23.25">
      <c r="A40" s="446" t="s">
        <v>372</v>
      </c>
      <c r="B40" s="451"/>
      <c r="C40" s="452"/>
      <c r="D40" s="453"/>
      <c r="E40" s="452">
        <v>28</v>
      </c>
      <c r="F40" s="452">
        <v>43</v>
      </c>
      <c r="G40" s="433">
        <v>32</v>
      </c>
      <c r="H40" s="452">
        <v>45</v>
      </c>
      <c r="I40" s="452">
        <v>42</v>
      </c>
      <c r="J40" s="447">
        <v>37</v>
      </c>
      <c r="K40" s="454">
        <v>66</v>
      </c>
      <c r="L40" s="447">
        <v>40</v>
      </c>
      <c r="M40" s="455">
        <v>46</v>
      </c>
      <c r="N40" s="456">
        <f t="shared" si="1"/>
        <v>379</v>
      </c>
      <c r="O40" s="457">
        <f t="shared" si="2"/>
        <v>42.111111111111114</v>
      </c>
      <c r="P40" s="458">
        <f t="shared" si="3"/>
        <v>6.1198126917487485</v>
      </c>
      <c r="Q40" s="440"/>
      <c r="R40" s="239"/>
      <c r="S40" s="505" t="s">
        <v>364</v>
      </c>
      <c r="T40" s="506"/>
      <c r="U40" s="507"/>
      <c r="V40" s="508"/>
      <c r="W40" s="507">
        <v>18</v>
      </c>
      <c r="X40" s="508">
        <v>31</v>
      </c>
      <c r="Y40" s="508">
        <v>29</v>
      </c>
      <c r="Z40" s="507">
        <v>32</v>
      </c>
      <c r="AA40" s="507">
        <v>41</v>
      </c>
      <c r="AB40" s="507">
        <v>33</v>
      </c>
      <c r="AC40" s="507">
        <v>36</v>
      </c>
      <c r="AD40" s="507">
        <v>11</v>
      </c>
      <c r="AE40" s="509">
        <v>27</v>
      </c>
      <c r="AF40" s="510">
        <f t="shared" si="6"/>
        <v>258</v>
      </c>
      <c r="AG40" s="511">
        <f>AVERAGE(T40:AE40)</f>
        <v>28.666666666666668</v>
      </c>
      <c r="AM40" s="171"/>
      <c r="AN40" s="171"/>
    </row>
    <row r="41" spans="1:40" customFormat="1" ht="15.75" thickBot="1">
      <c r="A41" s="446" t="s">
        <v>373</v>
      </c>
      <c r="B41" s="451"/>
      <c r="C41" s="452"/>
      <c r="D41" s="453"/>
      <c r="E41" s="452">
        <v>5</v>
      </c>
      <c r="F41" s="452">
        <v>5</v>
      </c>
      <c r="G41" s="433">
        <v>4</v>
      </c>
      <c r="H41" s="452">
        <v>3</v>
      </c>
      <c r="I41" s="452">
        <v>3</v>
      </c>
      <c r="J41" s="447">
        <v>1</v>
      </c>
      <c r="K41" s="454">
        <v>3</v>
      </c>
      <c r="L41" s="447">
        <v>3</v>
      </c>
      <c r="M41" s="455">
        <v>2</v>
      </c>
      <c r="N41" s="456">
        <f t="shared" si="1"/>
        <v>29</v>
      </c>
      <c r="O41" s="457">
        <f t="shared" si="2"/>
        <v>3.2222222222222223</v>
      </c>
      <c r="P41" s="458">
        <f t="shared" si="3"/>
        <v>0.46827062812853221</v>
      </c>
      <c r="Q41" s="2"/>
      <c r="R41" s="239"/>
      <c r="S41" s="512" t="s">
        <v>355</v>
      </c>
      <c r="T41" s="513"/>
      <c r="U41" s="508"/>
      <c r="V41" s="514"/>
      <c r="W41" s="508">
        <v>22</v>
      </c>
      <c r="X41" s="514">
        <v>24</v>
      </c>
      <c r="Y41" s="514">
        <v>24</v>
      </c>
      <c r="Z41" s="508">
        <v>27</v>
      </c>
      <c r="AA41" s="508">
        <v>19</v>
      </c>
      <c r="AB41" s="508">
        <v>23</v>
      </c>
      <c r="AC41" s="508">
        <v>23</v>
      </c>
      <c r="AD41" s="508">
        <v>22</v>
      </c>
      <c r="AE41" s="515">
        <v>26</v>
      </c>
      <c r="AF41" s="516">
        <f t="shared" si="6"/>
        <v>210</v>
      </c>
      <c r="AG41" s="517">
        <f>AVERAGE(T41:AE41)</f>
        <v>23.333333333333332</v>
      </c>
      <c r="AM41" s="171"/>
      <c r="AN41" s="171"/>
    </row>
    <row r="42" spans="1:40" customFormat="1" ht="24" thickBot="1">
      <c r="A42" s="446" t="s">
        <v>374</v>
      </c>
      <c r="B42" s="451"/>
      <c r="C42" s="452"/>
      <c r="D42" s="453"/>
      <c r="E42" s="452">
        <v>10</v>
      </c>
      <c r="F42" s="452">
        <v>9</v>
      </c>
      <c r="G42" s="433">
        <v>7</v>
      </c>
      <c r="H42" s="452">
        <v>10</v>
      </c>
      <c r="I42" s="452">
        <v>15</v>
      </c>
      <c r="J42" s="447">
        <v>18</v>
      </c>
      <c r="K42" s="454">
        <v>4</v>
      </c>
      <c r="L42" s="447">
        <v>3</v>
      </c>
      <c r="M42" s="455">
        <v>9</v>
      </c>
      <c r="N42" s="456">
        <f t="shared" si="1"/>
        <v>85</v>
      </c>
      <c r="O42" s="457">
        <f t="shared" si="2"/>
        <v>9.4444444444444446</v>
      </c>
      <c r="P42" s="458">
        <f t="shared" si="3"/>
        <v>1.3725173583077668</v>
      </c>
      <c r="Q42" s="2"/>
      <c r="R42" s="239"/>
      <c r="S42" s="518" t="s">
        <v>375</v>
      </c>
      <c r="T42" s="496"/>
      <c r="U42" s="497"/>
      <c r="V42" s="497"/>
      <c r="W42" s="497">
        <v>27</v>
      </c>
      <c r="X42" s="497">
        <v>50</v>
      </c>
      <c r="Y42" s="497">
        <v>29</v>
      </c>
      <c r="Z42" s="497">
        <v>45</v>
      </c>
      <c r="AA42" s="497">
        <v>52</v>
      </c>
      <c r="AB42" s="497">
        <v>25</v>
      </c>
      <c r="AC42" s="497">
        <v>57</v>
      </c>
      <c r="AD42" s="497">
        <v>35</v>
      </c>
      <c r="AE42" s="498">
        <v>15</v>
      </c>
      <c r="AF42" s="519">
        <f t="shared" si="6"/>
        <v>335</v>
      </c>
      <c r="AG42" s="520">
        <f>AVERAGE(T42:AE42)</f>
        <v>37.222222222222221</v>
      </c>
      <c r="AM42" s="171"/>
      <c r="AN42" s="171"/>
    </row>
    <row r="43" spans="1:40" customFormat="1" ht="26.25" thickBot="1">
      <c r="A43" s="446" t="s">
        <v>376</v>
      </c>
      <c r="B43" s="451"/>
      <c r="C43" s="452"/>
      <c r="D43" s="453"/>
      <c r="E43" s="452">
        <v>13</v>
      </c>
      <c r="F43" s="452">
        <v>9</v>
      </c>
      <c r="G43" s="433">
        <v>4</v>
      </c>
      <c r="H43" s="452">
        <v>11</v>
      </c>
      <c r="I43" s="452">
        <v>16</v>
      </c>
      <c r="J43" s="447">
        <v>17</v>
      </c>
      <c r="K43" s="454">
        <v>17</v>
      </c>
      <c r="L43" s="447">
        <v>9</v>
      </c>
      <c r="M43" s="455">
        <v>8</v>
      </c>
      <c r="N43" s="456">
        <f t="shared" si="1"/>
        <v>104</v>
      </c>
      <c r="O43" s="457">
        <f t="shared" si="2"/>
        <v>11.555555555555555</v>
      </c>
      <c r="P43" s="458">
        <f t="shared" si="3"/>
        <v>1.6793153560471501</v>
      </c>
      <c r="Q43" s="2"/>
      <c r="R43" s="239"/>
      <c r="S43" s="521" t="s">
        <v>377</v>
      </c>
      <c r="T43" s="522"/>
      <c r="U43" s="523"/>
      <c r="V43" s="524"/>
      <c r="W43" s="523">
        <v>20</v>
      </c>
      <c r="X43" s="523">
        <v>15</v>
      </c>
      <c r="Y43" s="523">
        <v>6</v>
      </c>
      <c r="Z43" s="523">
        <v>21</v>
      </c>
      <c r="AA43" s="523">
        <v>24</v>
      </c>
      <c r="AB43" s="523">
        <v>17</v>
      </c>
      <c r="AC43" s="523">
        <v>27</v>
      </c>
      <c r="AD43" s="523">
        <v>10</v>
      </c>
      <c r="AE43" s="525">
        <v>3</v>
      </c>
      <c r="AF43" s="526">
        <f t="shared" si="6"/>
        <v>143</v>
      </c>
      <c r="AG43" s="504">
        <f>AVERAGE(T43:AE43)</f>
        <v>15.888888888888889</v>
      </c>
      <c r="AM43" s="171"/>
      <c r="AN43" s="171"/>
    </row>
    <row r="44" spans="1:40" customFormat="1" ht="34.5" thickBot="1">
      <c r="A44" s="494" t="s">
        <v>378</v>
      </c>
      <c r="B44" s="451"/>
      <c r="C44" s="452"/>
      <c r="D44" s="453"/>
      <c r="E44" s="452">
        <v>15</v>
      </c>
      <c r="F44" s="452">
        <v>20</v>
      </c>
      <c r="G44" s="433">
        <v>13</v>
      </c>
      <c r="H44" s="452">
        <v>12</v>
      </c>
      <c r="I44" s="452">
        <v>19</v>
      </c>
      <c r="J44" s="447">
        <v>45</v>
      </c>
      <c r="K44" s="454">
        <v>14</v>
      </c>
      <c r="L44" s="447">
        <v>10</v>
      </c>
      <c r="M44" s="455">
        <v>9</v>
      </c>
      <c r="N44" s="456">
        <f t="shared" si="1"/>
        <v>157</v>
      </c>
      <c r="O44" s="457">
        <f t="shared" si="2"/>
        <v>17.444444444444443</v>
      </c>
      <c r="P44" s="458">
        <f t="shared" si="3"/>
        <v>2.5351202971096396</v>
      </c>
      <c r="Q44" s="2"/>
      <c r="R44" s="239"/>
      <c r="S44" s="449"/>
      <c r="T44" s="527"/>
      <c r="U44" s="527"/>
      <c r="V44" s="527"/>
      <c r="W44" s="527"/>
      <c r="X44" s="527"/>
      <c r="Y44" s="527"/>
      <c r="Z44" s="527"/>
      <c r="AA44" s="527"/>
      <c r="AB44" s="527"/>
      <c r="AC44" s="527"/>
      <c r="AD44" s="527"/>
      <c r="AE44" s="528"/>
      <c r="AF44" s="529"/>
      <c r="AG44" s="530"/>
      <c r="AM44" s="171"/>
      <c r="AN44" s="171"/>
    </row>
    <row r="45" spans="1:40" customFormat="1" ht="24" thickBot="1">
      <c r="A45" s="446" t="s">
        <v>379</v>
      </c>
      <c r="B45" s="451"/>
      <c r="C45" s="452"/>
      <c r="D45" s="453"/>
      <c r="E45" s="452">
        <v>12</v>
      </c>
      <c r="F45" s="452">
        <v>25</v>
      </c>
      <c r="G45" s="433">
        <v>38</v>
      </c>
      <c r="H45" s="452">
        <v>18</v>
      </c>
      <c r="I45" s="452">
        <v>20</v>
      </c>
      <c r="J45" s="447">
        <v>14</v>
      </c>
      <c r="K45" s="454">
        <v>14</v>
      </c>
      <c r="L45" s="447">
        <v>15</v>
      </c>
      <c r="M45" s="455">
        <v>15</v>
      </c>
      <c r="N45" s="456">
        <f t="shared" si="1"/>
        <v>171</v>
      </c>
      <c r="O45" s="457">
        <f t="shared" si="2"/>
        <v>19</v>
      </c>
      <c r="P45" s="458">
        <f t="shared" si="3"/>
        <v>2.7611819796544488</v>
      </c>
      <c r="Q45" s="2"/>
      <c r="R45" s="239"/>
      <c r="S45" s="967" t="s">
        <v>380</v>
      </c>
      <c r="T45" s="967"/>
      <c r="U45" s="967"/>
      <c r="V45" s="967"/>
      <c r="W45" s="967"/>
      <c r="X45" s="967"/>
      <c r="Y45" s="967"/>
      <c r="Z45" s="967"/>
      <c r="AA45" s="967"/>
      <c r="AB45" s="967"/>
      <c r="AC45" s="967"/>
      <c r="AD45" s="967"/>
      <c r="AE45" s="967"/>
      <c r="AF45" s="531"/>
      <c r="AG45" s="532"/>
      <c r="AM45" s="171"/>
      <c r="AN45" s="171"/>
    </row>
    <row r="46" spans="1:40" customFormat="1" ht="35.25" thickBot="1">
      <c r="A46" s="446" t="s">
        <v>381</v>
      </c>
      <c r="B46" s="451"/>
      <c r="C46" s="452"/>
      <c r="D46" s="453"/>
      <c r="E46" s="452">
        <v>7</v>
      </c>
      <c r="F46" s="452">
        <v>0</v>
      </c>
      <c r="G46" s="433">
        <v>4</v>
      </c>
      <c r="H46" s="452">
        <v>4</v>
      </c>
      <c r="I46" s="452">
        <v>3</v>
      </c>
      <c r="J46" s="447">
        <v>2</v>
      </c>
      <c r="K46" s="454">
        <v>1</v>
      </c>
      <c r="L46" s="447">
        <v>5</v>
      </c>
      <c r="M46" s="455">
        <v>4</v>
      </c>
      <c r="N46" s="456">
        <f t="shared" si="1"/>
        <v>30</v>
      </c>
      <c r="O46" s="457">
        <f t="shared" si="2"/>
        <v>3.3333333333333335</v>
      </c>
      <c r="P46" s="458">
        <f t="shared" si="3"/>
        <v>0.48441789116744716</v>
      </c>
      <c r="Q46" s="2"/>
      <c r="R46" s="239"/>
      <c r="S46" s="533" t="s">
        <v>360</v>
      </c>
      <c r="T46" s="534"/>
      <c r="U46" s="535"/>
      <c r="V46" s="535"/>
      <c r="W46" s="535">
        <v>7</v>
      </c>
      <c r="X46" s="535">
        <v>6</v>
      </c>
      <c r="Y46" s="535">
        <v>6</v>
      </c>
      <c r="Z46" s="535">
        <v>12</v>
      </c>
      <c r="AA46" s="535">
        <v>6</v>
      </c>
      <c r="AB46" s="535">
        <v>7</v>
      </c>
      <c r="AC46" s="535">
        <v>9</v>
      </c>
      <c r="AD46" s="535">
        <v>11</v>
      </c>
      <c r="AE46" s="536">
        <v>8</v>
      </c>
      <c r="AF46" s="537">
        <f>SUM(T46:AE46)</f>
        <v>72</v>
      </c>
      <c r="AG46" s="520">
        <f>AVERAGE(T46:AE46)</f>
        <v>8</v>
      </c>
      <c r="AM46" s="171"/>
      <c r="AN46" s="171"/>
    </row>
    <row r="47" spans="1:40" customFormat="1" ht="35.25" thickBot="1">
      <c r="A47" s="446" t="s">
        <v>382</v>
      </c>
      <c r="B47" s="451"/>
      <c r="C47" s="452"/>
      <c r="D47" s="453"/>
      <c r="E47" s="452">
        <v>6</v>
      </c>
      <c r="F47" s="452">
        <v>3</v>
      </c>
      <c r="G47" s="433">
        <v>2</v>
      </c>
      <c r="H47" s="452">
        <v>2</v>
      </c>
      <c r="I47" s="452">
        <v>7</v>
      </c>
      <c r="J47" s="447">
        <v>12</v>
      </c>
      <c r="K47" s="454">
        <v>6</v>
      </c>
      <c r="L47" s="447">
        <v>5</v>
      </c>
      <c r="M47" s="455">
        <v>2</v>
      </c>
      <c r="N47" s="456">
        <f t="shared" si="1"/>
        <v>45</v>
      </c>
      <c r="O47" s="457">
        <f t="shared" si="2"/>
        <v>5</v>
      </c>
      <c r="P47" s="458">
        <f t="shared" si="3"/>
        <v>0.72662683675117068</v>
      </c>
      <c r="Q47" s="2"/>
      <c r="R47" s="239"/>
      <c r="S47" s="538" t="s">
        <v>383</v>
      </c>
      <c r="T47" s="539">
        <f t="shared" ref="T47:Y47" si="8">SUM(T48:T49)</f>
        <v>0</v>
      </c>
      <c r="U47" s="539">
        <f t="shared" si="8"/>
        <v>0</v>
      </c>
      <c r="V47" s="539">
        <f t="shared" si="8"/>
        <v>0</v>
      </c>
      <c r="W47" s="539">
        <f t="shared" si="8"/>
        <v>0</v>
      </c>
      <c r="X47" s="539">
        <f t="shared" si="8"/>
        <v>2</v>
      </c>
      <c r="Y47" s="539">
        <f t="shared" si="8"/>
        <v>5</v>
      </c>
      <c r="Z47" s="539">
        <v>7</v>
      </c>
      <c r="AA47" s="539">
        <v>10</v>
      </c>
      <c r="AB47" s="539">
        <v>18</v>
      </c>
      <c r="AC47" s="540">
        <v>21</v>
      </c>
      <c r="AD47" s="539">
        <f>SUM(AD48:AD49)</f>
        <v>3</v>
      </c>
      <c r="AE47" s="541">
        <f>SUM(AE48:AE49)</f>
        <v>35</v>
      </c>
      <c r="AF47" s="503">
        <f>SUM(T47:AE47)</f>
        <v>101</v>
      </c>
      <c r="AG47" s="504">
        <f>SUM(AG48:AG49)</f>
        <v>11.222222222222223</v>
      </c>
      <c r="AM47" s="171"/>
      <c r="AN47" s="171"/>
    </row>
    <row r="48" spans="1:40" customFormat="1" ht="23.25">
      <c r="A48" s="446" t="s">
        <v>384</v>
      </c>
      <c r="B48" s="451"/>
      <c r="C48" s="452"/>
      <c r="D48" s="453"/>
      <c r="E48" s="452">
        <v>20</v>
      </c>
      <c r="F48" s="452">
        <v>45</v>
      </c>
      <c r="G48" s="433">
        <v>60</v>
      </c>
      <c r="H48" s="452">
        <v>38</v>
      </c>
      <c r="I48" s="452">
        <v>47</v>
      </c>
      <c r="J48" s="447">
        <v>43</v>
      </c>
      <c r="K48" s="454">
        <v>79</v>
      </c>
      <c r="L48" s="447">
        <v>56</v>
      </c>
      <c r="M48" s="455">
        <v>38</v>
      </c>
      <c r="N48" s="456">
        <f t="shared" si="1"/>
        <v>426</v>
      </c>
      <c r="O48" s="457">
        <f t="shared" si="2"/>
        <v>47.333333333333336</v>
      </c>
      <c r="P48" s="458">
        <f t="shared" si="3"/>
        <v>6.8787340545777491</v>
      </c>
      <c r="Q48" s="2"/>
      <c r="R48" s="239"/>
      <c r="S48" s="542" t="s">
        <v>364</v>
      </c>
      <c r="T48" s="543"/>
      <c r="U48" s="544"/>
      <c r="V48" s="544"/>
      <c r="W48" s="544">
        <v>0</v>
      </c>
      <c r="X48" s="544">
        <v>0</v>
      </c>
      <c r="Y48" s="545">
        <v>0</v>
      </c>
      <c r="Z48" s="544">
        <v>0</v>
      </c>
      <c r="AA48" s="544">
        <v>0</v>
      </c>
      <c r="AB48" s="544">
        <v>0</v>
      </c>
      <c r="AC48" s="544">
        <v>1</v>
      </c>
      <c r="AD48" s="544">
        <v>3</v>
      </c>
      <c r="AE48" s="546">
        <v>3</v>
      </c>
      <c r="AF48" s="510">
        <f>SUM(T48:AE48)</f>
        <v>7</v>
      </c>
      <c r="AG48" s="511">
        <f>AVERAGE(T48:AE48)</f>
        <v>0.77777777777777779</v>
      </c>
      <c r="AM48" s="171"/>
      <c r="AN48" s="171"/>
    </row>
    <row r="49" spans="1:55" ht="24" thickBot="1">
      <c r="A49" s="446" t="s">
        <v>385</v>
      </c>
      <c r="B49" s="451"/>
      <c r="C49" s="452"/>
      <c r="D49" s="453"/>
      <c r="E49" s="452">
        <v>8</v>
      </c>
      <c r="F49" s="452">
        <v>5</v>
      </c>
      <c r="G49" s="433">
        <v>5</v>
      </c>
      <c r="H49" s="452">
        <v>3</v>
      </c>
      <c r="I49" s="452">
        <v>9</v>
      </c>
      <c r="J49" s="447">
        <v>5</v>
      </c>
      <c r="K49" s="454">
        <v>7</v>
      </c>
      <c r="L49" s="447">
        <v>5</v>
      </c>
      <c r="M49" s="455">
        <v>7</v>
      </c>
      <c r="N49" s="456">
        <f t="shared" si="1"/>
        <v>54</v>
      </c>
      <c r="O49" s="457">
        <f t="shared" si="2"/>
        <v>6</v>
      </c>
      <c r="P49" s="458">
        <f t="shared" si="3"/>
        <v>0.87195220410140484</v>
      </c>
      <c r="Q49" s="2"/>
      <c r="R49" s="239"/>
      <c r="S49" s="547" t="s">
        <v>355</v>
      </c>
      <c r="T49" s="548"/>
      <c r="U49" s="549"/>
      <c r="V49" s="549"/>
      <c r="W49" s="549">
        <v>0</v>
      </c>
      <c r="X49" s="549">
        <v>2</v>
      </c>
      <c r="Y49" s="550">
        <v>5</v>
      </c>
      <c r="Z49" s="549">
        <v>7</v>
      </c>
      <c r="AA49" s="549">
        <v>10</v>
      </c>
      <c r="AB49" s="549">
        <v>18</v>
      </c>
      <c r="AC49" s="549">
        <v>20</v>
      </c>
      <c r="AD49" s="549">
        <v>0</v>
      </c>
      <c r="AE49" s="551">
        <v>32</v>
      </c>
      <c r="AF49" s="516">
        <f>SUM(T49:AE49)</f>
        <v>94</v>
      </c>
      <c r="AG49" s="517">
        <f>AVERAGE(T49:AE49)</f>
        <v>10.444444444444445</v>
      </c>
      <c r="AM49" s="171"/>
      <c r="AN49" s="171"/>
      <c r="BB49"/>
    </row>
    <row r="50" spans="1:55" ht="23.25">
      <c r="A50" s="446" t="s">
        <v>386</v>
      </c>
      <c r="B50" s="451"/>
      <c r="C50" s="452"/>
      <c r="D50" s="453"/>
      <c r="E50" s="452">
        <v>1</v>
      </c>
      <c r="F50" s="452">
        <v>0</v>
      </c>
      <c r="G50" s="433">
        <v>0</v>
      </c>
      <c r="H50" s="452">
        <v>2</v>
      </c>
      <c r="I50" s="452">
        <v>1</v>
      </c>
      <c r="J50" s="447">
        <v>0</v>
      </c>
      <c r="K50" s="454">
        <v>0</v>
      </c>
      <c r="L50" s="447">
        <v>1</v>
      </c>
      <c r="M50" s="455">
        <v>1</v>
      </c>
      <c r="N50" s="456">
        <f t="shared" si="1"/>
        <v>6</v>
      </c>
      <c r="O50" s="457">
        <f t="shared" si="2"/>
        <v>0.66666666666666663</v>
      </c>
      <c r="P50" s="458">
        <f t="shared" si="3"/>
        <v>9.688357823348942E-2</v>
      </c>
      <c r="Q50" s="2"/>
      <c r="R50" s="239"/>
      <c r="BC50" s="171"/>
    </row>
    <row r="51" spans="1:55" ht="23.25">
      <c r="A51" s="446" t="s">
        <v>387</v>
      </c>
      <c r="B51" s="451"/>
      <c r="C51" s="452"/>
      <c r="D51" s="453"/>
      <c r="E51" s="452">
        <v>1</v>
      </c>
      <c r="F51" s="452">
        <v>2</v>
      </c>
      <c r="G51" s="433">
        <v>1</v>
      </c>
      <c r="H51" s="452">
        <v>3</v>
      </c>
      <c r="I51" s="452">
        <v>1</v>
      </c>
      <c r="J51" s="447">
        <v>3</v>
      </c>
      <c r="K51" s="454">
        <v>3</v>
      </c>
      <c r="L51" s="447">
        <v>0</v>
      </c>
      <c r="M51" s="455">
        <v>4</v>
      </c>
      <c r="N51" s="456">
        <f t="shared" si="1"/>
        <v>18</v>
      </c>
      <c r="O51" s="457">
        <f t="shared" si="2"/>
        <v>2</v>
      </c>
      <c r="P51" s="458">
        <f t="shared" si="3"/>
        <v>0.29065073470046826</v>
      </c>
      <c r="Q51" s="2"/>
      <c r="R51" s="239"/>
      <c r="BC51" s="171"/>
    </row>
    <row r="52" spans="1:55" ht="22.5">
      <c r="A52" s="490" t="s">
        <v>388</v>
      </c>
      <c r="B52" s="451"/>
      <c r="C52" s="452"/>
      <c r="D52" s="453"/>
      <c r="E52" s="452">
        <v>1</v>
      </c>
      <c r="F52" s="452">
        <v>2</v>
      </c>
      <c r="G52" s="433">
        <v>1</v>
      </c>
      <c r="H52" s="452">
        <v>0</v>
      </c>
      <c r="I52" s="452">
        <v>0</v>
      </c>
      <c r="J52" s="447">
        <v>1</v>
      </c>
      <c r="K52" s="454">
        <v>1</v>
      </c>
      <c r="L52" s="447">
        <v>0</v>
      </c>
      <c r="M52" s="455">
        <v>1</v>
      </c>
      <c r="N52" s="456">
        <f t="shared" si="1"/>
        <v>7</v>
      </c>
      <c r="O52" s="457">
        <f t="shared" si="2"/>
        <v>0.77777777777777779</v>
      </c>
      <c r="P52" s="458">
        <f t="shared" si="3"/>
        <v>0.11303084127240433</v>
      </c>
      <c r="Q52" s="440"/>
      <c r="R52" s="239"/>
      <c r="S52" s="239"/>
      <c r="AH52" s="119"/>
    </row>
    <row r="53" spans="1:55" ht="23.25">
      <c r="A53" s="446" t="s">
        <v>389</v>
      </c>
      <c r="B53" s="451"/>
      <c r="C53" s="452"/>
      <c r="D53" s="453"/>
      <c r="E53" s="452">
        <v>109</v>
      </c>
      <c r="F53" s="452">
        <v>91</v>
      </c>
      <c r="G53" s="433">
        <v>124</v>
      </c>
      <c r="H53" s="452">
        <v>86</v>
      </c>
      <c r="I53" s="452">
        <v>105</v>
      </c>
      <c r="J53" s="447">
        <v>121</v>
      </c>
      <c r="K53" s="454">
        <v>89</v>
      </c>
      <c r="L53" s="447">
        <v>65</v>
      </c>
      <c r="M53" s="455">
        <v>154</v>
      </c>
      <c r="N53" s="456">
        <f t="shared" si="1"/>
        <v>944</v>
      </c>
      <c r="O53" s="457">
        <f t="shared" si="2"/>
        <v>104.88888888888889</v>
      </c>
      <c r="P53" s="458">
        <f t="shared" si="3"/>
        <v>15.243016308735669</v>
      </c>
      <c r="Q53" s="2"/>
      <c r="R53" s="239"/>
      <c r="S53" s="239"/>
    </row>
    <row r="54" spans="1:55" ht="23.25">
      <c r="A54" s="446" t="s">
        <v>390</v>
      </c>
      <c r="B54" s="451"/>
      <c r="C54" s="452"/>
      <c r="D54" s="453"/>
      <c r="E54" s="452">
        <v>10</v>
      </c>
      <c r="F54" s="452">
        <v>7</v>
      </c>
      <c r="G54" s="433">
        <v>19</v>
      </c>
      <c r="H54" s="452">
        <v>8</v>
      </c>
      <c r="I54" s="452">
        <v>7</v>
      </c>
      <c r="J54" s="447">
        <v>17</v>
      </c>
      <c r="K54" s="454">
        <v>15</v>
      </c>
      <c r="L54" s="447">
        <v>7</v>
      </c>
      <c r="M54" s="455">
        <v>7</v>
      </c>
      <c r="N54" s="456">
        <f t="shared" ref="N54:N85" si="9">SUM(B54:M54)</f>
        <v>97</v>
      </c>
      <c r="O54" s="457">
        <f t="shared" ref="O54:O85" si="10">AVERAGE(B54:M54)</f>
        <v>10.777777777777779</v>
      </c>
      <c r="P54" s="458">
        <f t="shared" si="3"/>
        <v>1.5662845147747457</v>
      </c>
      <c r="Q54" s="2"/>
      <c r="R54" s="239"/>
      <c r="S54" s="239"/>
    </row>
    <row r="55" spans="1:55" ht="23.25">
      <c r="A55" s="446" t="s">
        <v>391</v>
      </c>
      <c r="B55" s="451"/>
      <c r="C55" s="452"/>
      <c r="D55" s="453"/>
      <c r="E55" s="452">
        <v>23</v>
      </c>
      <c r="F55" s="452">
        <v>39</v>
      </c>
      <c r="G55" s="433">
        <v>33</v>
      </c>
      <c r="H55" s="452">
        <v>31</v>
      </c>
      <c r="I55" s="452">
        <v>34</v>
      </c>
      <c r="J55" s="447">
        <v>37</v>
      </c>
      <c r="K55" s="454">
        <v>32</v>
      </c>
      <c r="L55" s="447">
        <v>24</v>
      </c>
      <c r="M55" s="455">
        <v>30</v>
      </c>
      <c r="N55" s="456">
        <f t="shared" si="9"/>
        <v>283</v>
      </c>
      <c r="O55" s="457">
        <f t="shared" si="10"/>
        <v>31.444444444444443</v>
      </c>
      <c r="P55" s="458">
        <f t="shared" si="3"/>
        <v>4.5696754400129178</v>
      </c>
      <c r="Q55" s="2"/>
      <c r="R55" s="239"/>
      <c r="S55" s="239"/>
    </row>
    <row r="56" spans="1:55" ht="23.25">
      <c r="A56" s="446" t="s">
        <v>392</v>
      </c>
      <c r="B56" s="451"/>
      <c r="C56" s="452"/>
      <c r="D56" s="453"/>
      <c r="E56" s="452">
        <v>17</v>
      </c>
      <c r="F56" s="452">
        <v>18</v>
      </c>
      <c r="G56" s="433">
        <v>19</v>
      </c>
      <c r="H56" s="452">
        <v>18</v>
      </c>
      <c r="I56" s="452">
        <v>32</v>
      </c>
      <c r="J56" s="447">
        <v>26</v>
      </c>
      <c r="K56" s="454">
        <v>22</v>
      </c>
      <c r="L56" s="447">
        <v>17</v>
      </c>
      <c r="M56" s="455">
        <v>20</v>
      </c>
      <c r="N56" s="456">
        <f t="shared" si="9"/>
        <v>189</v>
      </c>
      <c r="O56" s="457">
        <f t="shared" si="10"/>
        <v>21</v>
      </c>
      <c r="P56" s="458">
        <f t="shared" ref="P56:P87" si="11">(N56/$N$100)*100</f>
        <v>3.0518327143549167</v>
      </c>
      <c r="Q56" s="440"/>
      <c r="R56" s="239"/>
      <c r="S56" s="239"/>
    </row>
    <row r="57" spans="1:55" ht="23.25">
      <c r="A57" s="552" t="s">
        <v>393</v>
      </c>
      <c r="B57" s="451"/>
      <c r="C57" s="452"/>
      <c r="D57" s="453"/>
      <c r="E57" s="452">
        <v>1</v>
      </c>
      <c r="F57" s="452">
        <v>3</v>
      </c>
      <c r="G57" s="433">
        <v>0</v>
      </c>
      <c r="H57" s="452">
        <v>1</v>
      </c>
      <c r="I57" s="452">
        <v>2</v>
      </c>
      <c r="J57" s="447">
        <v>3</v>
      </c>
      <c r="K57" s="454">
        <v>1</v>
      </c>
      <c r="L57" s="447">
        <v>0</v>
      </c>
      <c r="M57" s="455">
        <v>1</v>
      </c>
      <c r="N57" s="456">
        <f t="shared" si="9"/>
        <v>12</v>
      </c>
      <c r="O57" s="457">
        <f t="shared" si="10"/>
        <v>1.3333333333333333</v>
      </c>
      <c r="P57" s="458">
        <f t="shared" si="11"/>
        <v>0.19376715646697884</v>
      </c>
      <c r="Q57" s="440"/>
      <c r="R57" s="239"/>
      <c r="S57" s="239"/>
    </row>
    <row r="58" spans="1:55" ht="23.25">
      <c r="A58" s="446" t="s">
        <v>394</v>
      </c>
      <c r="B58" s="451"/>
      <c r="C58" s="452"/>
      <c r="D58" s="453"/>
      <c r="E58" s="452">
        <v>30</v>
      </c>
      <c r="F58" s="452">
        <v>18</v>
      </c>
      <c r="G58" s="433">
        <v>9</v>
      </c>
      <c r="H58" s="452">
        <v>24</v>
      </c>
      <c r="I58" s="452">
        <v>10</v>
      </c>
      <c r="J58" s="447">
        <v>20</v>
      </c>
      <c r="K58" s="454">
        <v>23</v>
      </c>
      <c r="L58" s="447">
        <v>14</v>
      </c>
      <c r="M58" s="455">
        <v>20</v>
      </c>
      <c r="N58" s="456">
        <f t="shared" si="9"/>
        <v>168</v>
      </c>
      <c r="O58" s="457">
        <f t="shared" si="10"/>
        <v>18.666666666666668</v>
      </c>
      <c r="P58" s="458">
        <f t="shared" si="11"/>
        <v>2.712740190537704</v>
      </c>
      <c r="Q58" s="440"/>
      <c r="R58" s="239"/>
      <c r="S58" s="239"/>
    </row>
    <row r="59" spans="1:55" ht="23.25">
      <c r="A59" s="446" t="s">
        <v>395</v>
      </c>
      <c r="B59" s="451"/>
      <c r="C59" s="452"/>
      <c r="D59" s="453"/>
      <c r="E59" s="452">
        <v>0</v>
      </c>
      <c r="F59" s="452">
        <v>2</v>
      </c>
      <c r="G59" s="433">
        <v>1</v>
      </c>
      <c r="H59" s="452">
        <v>1</v>
      </c>
      <c r="I59" s="452">
        <v>0</v>
      </c>
      <c r="J59" s="447">
        <v>4</v>
      </c>
      <c r="K59" s="454">
        <v>0</v>
      </c>
      <c r="L59" s="447">
        <v>0</v>
      </c>
      <c r="M59" s="455">
        <v>0</v>
      </c>
      <c r="N59" s="456">
        <f t="shared" si="9"/>
        <v>8</v>
      </c>
      <c r="O59" s="457">
        <f t="shared" si="10"/>
        <v>0.88888888888888884</v>
      </c>
      <c r="P59" s="458">
        <f t="shared" si="11"/>
        <v>0.12917810431131924</v>
      </c>
      <c r="Q59" s="440"/>
      <c r="R59" s="239"/>
      <c r="S59" s="239"/>
    </row>
    <row r="60" spans="1:55">
      <c r="A60" s="446" t="s">
        <v>396</v>
      </c>
      <c r="B60" s="451"/>
      <c r="C60" s="452"/>
      <c r="D60" s="453"/>
      <c r="E60" s="452">
        <v>2</v>
      </c>
      <c r="F60" s="452">
        <v>5</v>
      </c>
      <c r="G60" s="433">
        <v>10</v>
      </c>
      <c r="H60" s="452">
        <v>12</v>
      </c>
      <c r="I60" s="452">
        <v>10</v>
      </c>
      <c r="J60" s="447">
        <v>14</v>
      </c>
      <c r="K60" s="454">
        <v>10</v>
      </c>
      <c r="L60" s="447">
        <v>5</v>
      </c>
      <c r="M60" s="455">
        <v>6</v>
      </c>
      <c r="N60" s="456">
        <f t="shared" si="9"/>
        <v>74</v>
      </c>
      <c r="O60" s="457">
        <f t="shared" si="10"/>
        <v>8.2222222222222214</v>
      </c>
      <c r="P60" s="458">
        <f t="shared" si="11"/>
        <v>1.1948974648797028</v>
      </c>
      <c r="Q60" s="440"/>
      <c r="R60" s="239"/>
      <c r="S60" s="239"/>
    </row>
    <row r="61" spans="1:55">
      <c r="A61" s="553" t="s">
        <v>397</v>
      </c>
      <c r="B61" s="451"/>
      <c r="C61" s="452"/>
      <c r="D61" s="453"/>
      <c r="E61" s="452">
        <v>0</v>
      </c>
      <c r="F61" s="452">
        <v>1</v>
      </c>
      <c r="G61" s="433">
        <v>0</v>
      </c>
      <c r="H61" s="452">
        <v>0</v>
      </c>
      <c r="I61" s="452">
        <v>5</v>
      </c>
      <c r="J61" s="447">
        <v>3</v>
      </c>
      <c r="K61" s="454">
        <v>0</v>
      </c>
      <c r="L61" s="447">
        <v>0</v>
      </c>
      <c r="M61" s="455">
        <v>1</v>
      </c>
      <c r="N61" s="456">
        <f t="shared" si="9"/>
        <v>10</v>
      </c>
      <c r="O61" s="457">
        <f t="shared" si="10"/>
        <v>1.1111111111111112</v>
      </c>
      <c r="P61" s="458">
        <f t="shared" si="11"/>
        <v>0.16147263038914905</v>
      </c>
      <c r="Q61" s="2"/>
      <c r="R61" s="239"/>
      <c r="S61" s="239"/>
      <c r="AL61" s="554"/>
    </row>
    <row r="62" spans="1:55" ht="34.5">
      <c r="A62" s="552" t="s">
        <v>398</v>
      </c>
      <c r="B62" s="451"/>
      <c r="C62" s="452"/>
      <c r="D62" s="453"/>
      <c r="E62" s="452">
        <v>17</v>
      </c>
      <c r="F62" s="452">
        <v>9</v>
      </c>
      <c r="G62" s="433">
        <v>14</v>
      </c>
      <c r="H62" s="452">
        <v>20</v>
      </c>
      <c r="I62" s="452">
        <v>16</v>
      </c>
      <c r="J62" s="447">
        <v>12</v>
      </c>
      <c r="K62" s="454">
        <v>9</v>
      </c>
      <c r="L62" s="447">
        <v>9</v>
      </c>
      <c r="M62" s="455">
        <v>3</v>
      </c>
      <c r="N62" s="456">
        <f t="shared" si="9"/>
        <v>109</v>
      </c>
      <c r="O62" s="457">
        <f t="shared" si="10"/>
        <v>12.111111111111111</v>
      </c>
      <c r="P62" s="458">
        <f t="shared" si="11"/>
        <v>1.7600516712417247</v>
      </c>
      <c r="Q62" s="2"/>
      <c r="R62" s="239"/>
      <c r="S62" s="239"/>
    </row>
    <row r="63" spans="1:55" ht="23.25">
      <c r="A63" s="552" t="s">
        <v>399</v>
      </c>
      <c r="B63" s="451"/>
      <c r="C63" s="452"/>
      <c r="D63" s="453"/>
      <c r="E63" s="452">
        <v>1</v>
      </c>
      <c r="F63" s="452">
        <v>1</v>
      </c>
      <c r="G63" s="433">
        <v>1</v>
      </c>
      <c r="H63" s="452">
        <v>3</v>
      </c>
      <c r="I63" s="452">
        <v>7</v>
      </c>
      <c r="J63" s="447">
        <v>3</v>
      </c>
      <c r="K63" s="454">
        <v>1</v>
      </c>
      <c r="L63" s="447">
        <v>0</v>
      </c>
      <c r="M63" s="455">
        <v>3</v>
      </c>
      <c r="N63" s="456">
        <f t="shared" si="9"/>
        <v>20</v>
      </c>
      <c r="O63" s="457">
        <f t="shared" si="10"/>
        <v>2.2222222222222223</v>
      </c>
      <c r="P63" s="458">
        <f t="shared" si="11"/>
        <v>0.3229452607782981</v>
      </c>
      <c r="Q63" s="440"/>
      <c r="R63" s="239"/>
      <c r="S63" s="239"/>
    </row>
    <row r="64" spans="1:55" ht="34.5">
      <c r="A64" s="552" t="s">
        <v>400</v>
      </c>
      <c r="B64" s="451"/>
      <c r="C64" s="452"/>
      <c r="D64" s="453"/>
      <c r="E64" s="452">
        <v>0</v>
      </c>
      <c r="F64" s="452">
        <v>1</v>
      </c>
      <c r="G64" s="433">
        <v>0</v>
      </c>
      <c r="H64" s="452">
        <v>1</v>
      </c>
      <c r="I64" s="452">
        <v>1</v>
      </c>
      <c r="J64" s="447">
        <v>1</v>
      </c>
      <c r="K64" s="454">
        <v>1</v>
      </c>
      <c r="L64" s="447">
        <v>1</v>
      </c>
      <c r="M64" s="455">
        <v>0</v>
      </c>
      <c r="N64" s="456">
        <f t="shared" si="9"/>
        <v>6</v>
      </c>
      <c r="O64" s="457">
        <f t="shared" si="10"/>
        <v>0.66666666666666663</v>
      </c>
      <c r="P64" s="458">
        <f t="shared" si="11"/>
        <v>9.688357823348942E-2</v>
      </c>
      <c r="Q64" s="440"/>
      <c r="R64" s="239"/>
      <c r="S64" s="239"/>
    </row>
    <row r="65" spans="1:38" ht="24.95" customHeight="1">
      <c r="A65" s="490" t="s">
        <v>401</v>
      </c>
      <c r="B65" s="451"/>
      <c r="C65" s="452"/>
      <c r="D65" s="453"/>
      <c r="E65" s="452">
        <v>0</v>
      </c>
      <c r="F65" s="452">
        <v>0</v>
      </c>
      <c r="G65" s="433">
        <v>0</v>
      </c>
      <c r="H65" s="452">
        <v>0</v>
      </c>
      <c r="I65" s="452">
        <v>0</v>
      </c>
      <c r="J65" s="447">
        <v>0</v>
      </c>
      <c r="K65" s="448">
        <v>0</v>
      </c>
      <c r="L65" s="447">
        <v>0</v>
      </c>
      <c r="M65" s="455">
        <v>0</v>
      </c>
      <c r="N65" s="456">
        <f t="shared" si="9"/>
        <v>0</v>
      </c>
      <c r="O65" s="457">
        <f t="shared" si="10"/>
        <v>0</v>
      </c>
      <c r="P65" s="458">
        <f t="shared" si="11"/>
        <v>0</v>
      </c>
      <c r="Q65" s="440"/>
      <c r="R65" s="239"/>
      <c r="S65" s="239"/>
    </row>
    <row r="66" spans="1:38" ht="24.95" customHeight="1">
      <c r="A66" s="446" t="s">
        <v>402</v>
      </c>
      <c r="B66" s="451"/>
      <c r="C66" s="452"/>
      <c r="D66" s="453"/>
      <c r="E66" s="452">
        <v>2</v>
      </c>
      <c r="F66" s="452">
        <v>1</v>
      </c>
      <c r="G66" s="433">
        <v>1</v>
      </c>
      <c r="H66" s="452">
        <v>2</v>
      </c>
      <c r="I66" s="452">
        <v>2</v>
      </c>
      <c r="J66" s="447">
        <v>3</v>
      </c>
      <c r="K66" s="454">
        <v>2</v>
      </c>
      <c r="L66" s="447">
        <v>1</v>
      </c>
      <c r="M66" s="455">
        <v>2</v>
      </c>
      <c r="N66" s="456">
        <f t="shared" si="9"/>
        <v>16</v>
      </c>
      <c r="O66" s="457">
        <f t="shared" si="10"/>
        <v>1.7777777777777777</v>
      </c>
      <c r="P66" s="458">
        <f t="shared" si="11"/>
        <v>0.25835620862263847</v>
      </c>
      <c r="Q66" s="440"/>
      <c r="R66" s="239"/>
      <c r="S66" s="239"/>
    </row>
    <row r="67" spans="1:38" ht="24.95" customHeight="1">
      <c r="A67" s="446" t="s">
        <v>403</v>
      </c>
      <c r="B67" s="451"/>
      <c r="C67" s="452"/>
      <c r="D67" s="453"/>
      <c r="E67" s="452">
        <v>7</v>
      </c>
      <c r="F67" s="452">
        <v>0</v>
      </c>
      <c r="G67" s="433">
        <v>6</v>
      </c>
      <c r="H67" s="452">
        <v>3</v>
      </c>
      <c r="I67" s="452">
        <v>3</v>
      </c>
      <c r="J67" s="447">
        <v>4</v>
      </c>
      <c r="K67" s="454">
        <v>1</v>
      </c>
      <c r="L67" s="447">
        <v>1</v>
      </c>
      <c r="M67" s="455">
        <v>3</v>
      </c>
      <c r="N67" s="456">
        <f t="shared" si="9"/>
        <v>28</v>
      </c>
      <c r="O67" s="457">
        <f t="shared" si="10"/>
        <v>3.1111111111111112</v>
      </c>
      <c r="P67" s="458">
        <f t="shared" si="11"/>
        <v>0.45212336508961731</v>
      </c>
      <c r="Q67" s="2"/>
      <c r="R67" s="239"/>
      <c r="S67" s="239"/>
      <c r="AL67" s="115"/>
    </row>
    <row r="68" spans="1:38" ht="24.95" customHeight="1">
      <c r="A68" s="446" t="s">
        <v>250</v>
      </c>
      <c r="B68" s="451"/>
      <c r="C68" s="452"/>
      <c r="D68" s="453"/>
      <c r="E68" s="452">
        <v>3</v>
      </c>
      <c r="F68" s="452">
        <v>10</v>
      </c>
      <c r="G68" s="433">
        <v>6</v>
      </c>
      <c r="H68" s="452">
        <v>4</v>
      </c>
      <c r="I68" s="452">
        <v>8</v>
      </c>
      <c r="J68" s="447">
        <v>4</v>
      </c>
      <c r="K68" s="454">
        <v>8</v>
      </c>
      <c r="L68" s="447">
        <v>6</v>
      </c>
      <c r="M68" s="455">
        <v>5</v>
      </c>
      <c r="N68" s="456">
        <f t="shared" si="9"/>
        <v>54</v>
      </c>
      <c r="O68" s="457">
        <f t="shared" si="10"/>
        <v>6</v>
      </c>
      <c r="P68" s="458">
        <f t="shared" si="11"/>
        <v>0.87195220410140484</v>
      </c>
      <c r="Q68" s="2"/>
      <c r="R68" s="239"/>
      <c r="S68" s="239"/>
      <c r="AL68" s="115"/>
    </row>
    <row r="69" spans="1:38" ht="24.95" customHeight="1">
      <c r="A69" s="446" t="s">
        <v>251</v>
      </c>
      <c r="B69" s="451"/>
      <c r="C69" s="452"/>
      <c r="D69" s="453"/>
      <c r="E69" s="452">
        <v>4</v>
      </c>
      <c r="F69" s="452">
        <v>2</v>
      </c>
      <c r="G69" s="433">
        <v>2</v>
      </c>
      <c r="H69" s="452">
        <v>2</v>
      </c>
      <c r="I69" s="452">
        <v>2</v>
      </c>
      <c r="J69" s="447">
        <v>2</v>
      </c>
      <c r="K69" s="454">
        <v>1</v>
      </c>
      <c r="L69" s="447">
        <v>0</v>
      </c>
      <c r="M69" s="455">
        <v>4</v>
      </c>
      <c r="N69" s="456">
        <f t="shared" si="9"/>
        <v>19</v>
      </c>
      <c r="O69" s="457">
        <f t="shared" si="10"/>
        <v>2.1111111111111112</v>
      </c>
      <c r="P69" s="458">
        <f t="shared" si="11"/>
        <v>0.30679799773938321</v>
      </c>
      <c r="Q69" s="2"/>
      <c r="R69" s="239"/>
      <c r="S69" s="239"/>
      <c r="AL69" s="115"/>
    </row>
    <row r="70" spans="1:38" ht="24.95" customHeight="1">
      <c r="A70" s="446" t="s">
        <v>252</v>
      </c>
      <c r="B70" s="451"/>
      <c r="C70" s="452"/>
      <c r="D70" s="453"/>
      <c r="E70" s="452">
        <v>3</v>
      </c>
      <c r="F70" s="452">
        <v>0</v>
      </c>
      <c r="G70" s="433">
        <v>4</v>
      </c>
      <c r="H70" s="452">
        <v>1</v>
      </c>
      <c r="I70" s="452">
        <v>4</v>
      </c>
      <c r="J70" s="447">
        <v>2</v>
      </c>
      <c r="K70" s="454">
        <v>2</v>
      </c>
      <c r="L70" s="447">
        <v>1</v>
      </c>
      <c r="M70" s="455">
        <v>3</v>
      </c>
      <c r="N70" s="456">
        <f t="shared" si="9"/>
        <v>20</v>
      </c>
      <c r="O70" s="457">
        <f t="shared" si="10"/>
        <v>2.2222222222222223</v>
      </c>
      <c r="P70" s="458">
        <f t="shared" si="11"/>
        <v>0.3229452607782981</v>
      </c>
      <c r="Q70" s="2"/>
      <c r="R70" s="239"/>
      <c r="S70" s="239"/>
      <c r="AL70" s="115"/>
    </row>
    <row r="71" spans="1:38" ht="24.95" customHeight="1">
      <c r="A71" s="446" t="s">
        <v>404</v>
      </c>
      <c r="B71" s="451"/>
      <c r="C71" s="452"/>
      <c r="D71" s="453"/>
      <c r="E71" s="452">
        <v>8</v>
      </c>
      <c r="F71" s="452">
        <v>2</v>
      </c>
      <c r="G71" s="433">
        <v>3</v>
      </c>
      <c r="H71" s="452">
        <v>2</v>
      </c>
      <c r="I71" s="452">
        <v>1</v>
      </c>
      <c r="J71" s="447">
        <v>2</v>
      </c>
      <c r="K71" s="454">
        <v>4</v>
      </c>
      <c r="L71" s="447">
        <v>0</v>
      </c>
      <c r="M71" s="455">
        <v>3</v>
      </c>
      <c r="N71" s="456">
        <f t="shared" si="9"/>
        <v>25</v>
      </c>
      <c r="O71" s="457">
        <f t="shared" si="10"/>
        <v>2.7777777777777777</v>
      </c>
      <c r="P71" s="458">
        <f t="shared" si="11"/>
        <v>0.40368157597287263</v>
      </c>
      <c r="Q71" s="2"/>
      <c r="R71" s="239"/>
      <c r="S71" s="239"/>
      <c r="AL71" s="115"/>
    </row>
    <row r="72" spans="1:38" ht="24.95" customHeight="1">
      <c r="A72" s="446" t="s">
        <v>254</v>
      </c>
      <c r="B72" s="451"/>
      <c r="C72" s="452"/>
      <c r="D72" s="453"/>
      <c r="E72" s="452">
        <v>3</v>
      </c>
      <c r="F72" s="452">
        <v>2</v>
      </c>
      <c r="G72" s="433">
        <v>5</v>
      </c>
      <c r="H72" s="452">
        <v>2</v>
      </c>
      <c r="I72" s="452">
        <v>6</v>
      </c>
      <c r="J72" s="447">
        <v>3</v>
      </c>
      <c r="K72" s="454">
        <v>1</v>
      </c>
      <c r="L72" s="447">
        <v>1</v>
      </c>
      <c r="M72" s="455">
        <v>4</v>
      </c>
      <c r="N72" s="456">
        <f t="shared" si="9"/>
        <v>27</v>
      </c>
      <c r="O72" s="457">
        <f t="shared" si="10"/>
        <v>3</v>
      </c>
      <c r="P72" s="458">
        <f t="shared" si="11"/>
        <v>0.43597610205070242</v>
      </c>
      <c r="Q72" s="2"/>
      <c r="R72" s="239"/>
      <c r="S72" s="239"/>
    </row>
    <row r="73" spans="1:38" ht="24.95" customHeight="1">
      <c r="A73" s="446" t="s">
        <v>255</v>
      </c>
      <c r="B73" s="451"/>
      <c r="C73" s="452"/>
      <c r="D73" s="453"/>
      <c r="E73" s="452">
        <v>2</v>
      </c>
      <c r="F73" s="452">
        <v>2</v>
      </c>
      <c r="G73" s="433">
        <v>2</v>
      </c>
      <c r="H73" s="452">
        <v>1</v>
      </c>
      <c r="I73" s="452">
        <v>1</v>
      </c>
      <c r="J73" s="447">
        <v>1</v>
      </c>
      <c r="K73" s="454">
        <v>3</v>
      </c>
      <c r="L73" s="447">
        <v>0</v>
      </c>
      <c r="M73" s="455">
        <v>3</v>
      </c>
      <c r="N73" s="456">
        <f t="shared" si="9"/>
        <v>15</v>
      </c>
      <c r="O73" s="457">
        <f t="shared" si="10"/>
        <v>1.6666666666666667</v>
      </c>
      <c r="P73" s="458">
        <f t="shared" si="11"/>
        <v>0.24220894558372358</v>
      </c>
      <c r="Q73" s="2"/>
      <c r="R73" s="239"/>
      <c r="S73" s="239"/>
    </row>
    <row r="74" spans="1:38" ht="24.95" customHeight="1">
      <c r="A74" s="446" t="s">
        <v>256</v>
      </c>
      <c r="B74" s="451"/>
      <c r="C74" s="452"/>
      <c r="D74" s="453"/>
      <c r="E74" s="452">
        <v>4</v>
      </c>
      <c r="F74" s="452">
        <v>1</v>
      </c>
      <c r="G74" s="433">
        <v>2</v>
      </c>
      <c r="H74" s="452">
        <v>1</v>
      </c>
      <c r="I74" s="452">
        <v>1</v>
      </c>
      <c r="J74" s="447">
        <v>2</v>
      </c>
      <c r="K74" s="454">
        <v>1</v>
      </c>
      <c r="L74" s="447">
        <v>0</v>
      </c>
      <c r="M74" s="455">
        <v>4</v>
      </c>
      <c r="N74" s="456">
        <f t="shared" si="9"/>
        <v>16</v>
      </c>
      <c r="O74" s="457">
        <f t="shared" si="10"/>
        <v>1.7777777777777777</v>
      </c>
      <c r="P74" s="458">
        <f t="shared" si="11"/>
        <v>0.25835620862263847</v>
      </c>
      <c r="Q74" s="2"/>
      <c r="R74" s="239"/>
      <c r="S74" s="239"/>
    </row>
    <row r="75" spans="1:38" ht="24.95" customHeight="1">
      <c r="A75" s="446" t="s">
        <v>405</v>
      </c>
      <c r="B75" s="451"/>
      <c r="C75" s="452"/>
      <c r="D75" s="453"/>
      <c r="E75" s="452">
        <v>3</v>
      </c>
      <c r="F75" s="452">
        <v>0</v>
      </c>
      <c r="G75" s="433">
        <v>3</v>
      </c>
      <c r="H75" s="452">
        <v>2</v>
      </c>
      <c r="I75" s="452">
        <v>4</v>
      </c>
      <c r="J75" s="447">
        <v>1</v>
      </c>
      <c r="K75" s="454">
        <v>1</v>
      </c>
      <c r="L75" s="447">
        <v>0</v>
      </c>
      <c r="M75" s="455">
        <v>3</v>
      </c>
      <c r="N75" s="456">
        <f t="shared" si="9"/>
        <v>17</v>
      </c>
      <c r="O75" s="457">
        <f t="shared" si="10"/>
        <v>1.8888888888888888</v>
      </c>
      <c r="P75" s="458">
        <f t="shared" si="11"/>
        <v>0.27450347166155337</v>
      </c>
      <c r="Q75" s="2"/>
      <c r="R75" s="239"/>
      <c r="S75" s="239"/>
    </row>
    <row r="76" spans="1:38" ht="24.95" customHeight="1">
      <c r="A76" s="446" t="s">
        <v>258</v>
      </c>
      <c r="B76" s="451"/>
      <c r="C76" s="452"/>
      <c r="D76" s="453"/>
      <c r="E76" s="452">
        <v>3</v>
      </c>
      <c r="F76" s="452">
        <v>0</v>
      </c>
      <c r="G76" s="433">
        <v>3</v>
      </c>
      <c r="H76" s="452">
        <v>1</v>
      </c>
      <c r="I76" s="452">
        <v>1</v>
      </c>
      <c r="J76" s="447">
        <v>1</v>
      </c>
      <c r="K76" s="454">
        <v>2</v>
      </c>
      <c r="L76" s="447">
        <v>0</v>
      </c>
      <c r="M76" s="455">
        <v>3</v>
      </c>
      <c r="N76" s="456">
        <f t="shared" si="9"/>
        <v>14</v>
      </c>
      <c r="O76" s="457">
        <f t="shared" si="10"/>
        <v>1.5555555555555556</v>
      </c>
      <c r="P76" s="458">
        <f t="shared" si="11"/>
        <v>0.22606168254480866</v>
      </c>
      <c r="Q76" s="2"/>
      <c r="R76" s="239"/>
      <c r="S76" s="239"/>
    </row>
    <row r="77" spans="1:38" ht="24.95" customHeight="1">
      <c r="A77" s="446" t="s">
        <v>259</v>
      </c>
      <c r="B77" s="451"/>
      <c r="C77" s="452"/>
      <c r="D77" s="453"/>
      <c r="E77" s="452">
        <v>5</v>
      </c>
      <c r="F77" s="452">
        <v>1</v>
      </c>
      <c r="G77" s="433">
        <v>2</v>
      </c>
      <c r="H77" s="452">
        <v>2</v>
      </c>
      <c r="I77" s="452">
        <v>2</v>
      </c>
      <c r="J77" s="447">
        <v>3</v>
      </c>
      <c r="K77" s="454">
        <v>7</v>
      </c>
      <c r="L77" s="447">
        <v>3</v>
      </c>
      <c r="M77" s="455">
        <v>4</v>
      </c>
      <c r="N77" s="456">
        <f t="shared" si="9"/>
        <v>29</v>
      </c>
      <c r="O77" s="457">
        <f t="shared" si="10"/>
        <v>3.2222222222222223</v>
      </c>
      <c r="P77" s="458">
        <f t="shared" si="11"/>
        <v>0.46827062812853221</v>
      </c>
      <c r="Q77" s="2"/>
      <c r="R77" s="239"/>
      <c r="S77" s="239"/>
    </row>
    <row r="78" spans="1:38" ht="24.95" customHeight="1">
      <c r="A78" s="446" t="s">
        <v>260</v>
      </c>
      <c r="B78" s="451"/>
      <c r="C78" s="452"/>
      <c r="D78" s="453"/>
      <c r="E78" s="452">
        <v>5</v>
      </c>
      <c r="F78" s="452">
        <v>0</v>
      </c>
      <c r="G78" s="433">
        <v>2</v>
      </c>
      <c r="H78" s="452">
        <v>4</v>
      </c>
      <c r="I78" s="452">
        <v>2</v>
      </c>
      <c r="J78" s="447">
        <v>2</v>
      </c>
      <c r="K78" s="454">
        <v>0</v>
      </c>
      <c r="L78" s="447">
        <v>3</v>
      </c>
      <c r="M78" s="455">
        <v>4</v>
      </c>
      <c r="N78" s="456">
        <f t="shared" si="9"/>
        <v>22</v>
      </c>
      <c r="O78" s="457">
        <f t="shared" si="10"/>
        <v>2.4444444444444446</v>
      </c>
      <c r="P78" s="458">
        <f t="shared" si="11"/>
        <v>0.35523978685612789</v>
      </c>
      <c r="Q78" s="2"/>
      <c r="R78" s="239"/>
      <c r="S78" s="239"/>
    </row>
    <row r="79" spans="1:38" ht="24.95" customHeight="1">
      <c r="A79" s="446" t="s">
        <v>261</v>
      </c>
      <c r="B79" s="451"/>
      <c r="C79" s="452"/>
      <c r="D79" s="453"/>
      <c r="E79" s="452">
        <v>3</v>
      </c>
      <c r="F79" s="452">
        <v>2</v>
      </c>
      <c r="G79" s="433">
        <v>4</v>
      </c>
      <c r="H79" s="452">
        <v>3</v>
      </c>
      <c r="I79" s="452">
        <v>1</v>
      </c>
      <c r="J79" s="447">
        <v>3</v>
      </c>
      <c r="K79" s="454">
        <v>2</v>
      </c>
      <c r="L79" s="447">
        <v>2</v>
      </c>
      <c r="M79" s="455">
        <v>7</v>
      </c>
      <c r="N79" s="456">
        <f t="shared" si="9"/>
        <v>27</v>
      </c>
      <c r="O79" s="457">
        <f t="shared" si="10"/>
        <v>3</v>
      </c>
      <c r="P79" s="458">
        <f t="shared" si="11"/>
        <v>0.43597610205070242</v>
      </c>
      <c r="Q79" s="2"/>
      <c r="R79" s="239"/>
      <c r="S79" s="239"/>
    </row>
    <row r="80" spans="1:38" ht="24.95" customHeight="1">
      <c r="A80" s="446" t="s">
        <v>262</v>
      </c>
      <c r="B80" s="451"/>
      <c r="C80" s="452"/>
      <c r="D80" s="453"/>
      <c r="E80" s="452">
        <v>2</v>
      </c>
      <c r="F80" s="452">
        <v>0</v>
      </c>
      <c r="G80" s="433">
        <v>3</v>
      </c>
      <c r="H80" s="452">
        <v>2</v>
      </c>
      <c r="I80" s="452">
        <v>1</v>
      </c>
      <c r="J80" s="447">
        <v>1</v>
      </c>
      <c r="K80" s="454">
        <v>1</v>
      </c>
      <c r="L80" s="447">
        <v>2</v>
      </c>
      <c r="M80" s="455">
        <v>4</v>
      </c>
      <c r="N80" s="456">
        <f t="shared" si="9"/>
        <v>16</v>
      </c>
      <c r="O80" s="457">
        <f t="shared" si="10"/>
        <v>1.7777777777777777</v>
      </c>
      <c r="P80" s="458">
        <f t="shared" si="11"/>
        <v>0.25835620862263847</v>
      </c>
      <c r="Q80" s="2"/>
      <c r="R80" s="239"/>
      <c r="S80" s="239"/>
    </row>
    <row r="81" spans="1:19" ht="24.95" customHeight="1">
      <c r="A81" s="446" t="s">
        <v>263</v>
      </c>
      <c r="B81" s="451"/>
      <c r="C81" s="452"/>
      <c r="D81" s="453"/>
      <c r="E81" s="452">
        <v>2</v>
      </c>
      <c r="F81" s="452">
        <v>2</v>
      </c>
      <c r="G81" s="433">
        <v>3</v>
      </c>
      <c r="H81" s="452">
        <v>2</v>
      </c>
      <c r="I81" s="452">
        <v>4</v>
      </c>
      <c r="J81" s="447">
        <v>3</v>
      </c>
      <c r="K81" s="454">
        <v>4</v>
      </c>
      <c r="L81" s="447">
        <v>1</v>
      </c>
      <c r="M81" s="455">
        <v>3</v>
      </c>
      <c r="N81" s="456">
        <f t="shared" si="9"/>
        <v>24</v>
      </c>
      <c r="O81" s="457">
        <f t="shared" si="10"/>
        <v>2.6666666666666665</v>
      </c>
      <c r="P81" s="458">
        <f t="shared" si="11"/>
        <v>0.38753431293395768</v>
      </c>
      <c r="Q81" s="2"/>
      <c r="R81" s="239"/>
      <c r="S81" s="239"/>
    </row>
    <row r="82" spans="1:19" ht="24.95" customHeight="1">
      <c r="A82" s="446" t="s">
        <v>264</v>
      </c>
      <c r="B82" s="451"/>
      <c r="C82" s="452"/>
      <c r="D82" s="453"/>
      <c r="E82" s="452">
        <v>3</v>
      </c>
      <c r="F82" s="452">
        <v>3</v>
      </c>
      <c r="G82" s="433">
        <v>3</v>
      </c>
      <c r="H82" s="452">
        <v>2</v>
      </c>
      <c r="I82" s="452">
        <v>1</v>
      </c>
      <c r="J82" s="447">
        <v>1</v>
      </c>
      <c r="K82" s="454">
        <v>6</v>
      </c>
      <c r="L82" s="447">
        <v>4</v>
      </c>
      <c r="M82" s="455">
        <v>4</v>
      </c>
      <c r="N82" s="456">
        <f t="shared" si="9"/>
        <v>27</v>
      </c>
      <c r="O82" s="457">
        <f t="shared" si="10"/>
        <v>3</v>
      </c>
      <c r="P82" s="458">
        <f t="shared" si="11"/>
        <v>0.43597610205070242</v>
      </c>
      <c r="Q82" s="2"/>
      <c r="R82" s="239"/>
      <c r="S82" s="239"/>
    </row>
    <row r="83" spans="1:19" ht="24.95" customHeight="1">
      <c r="A83" s="555" t="s">
        <v>406</v>
      </c>
      <c r="B83" s="451"/>
      <c r="C83" s="452"/>
      <c r="D83" s="453"/>
      <c r="E83" s="452">
        <v>4</v>
      </c>
      <c r="F83" s="452">
        <v>2</v>
      </c>
      <c r="G83" s="433">
        <v>3</v>
      </c>
      <c r="H83" s="452">
        <v>1</v>
      </c>
      <c r="I83" s="452">
        <v>3</v>
      </c>
      <c r="J83" s="447">
        <v>2</v>
      </c>
      <c r="K83" s="454">
        <v>1</v>
      </c>
      <c r="L83" s="447">
        <v>4</v>
      </c>
      <c r="M83" s="455">
        <v>3</v>
      </c>
      <c r="N83" s="456">
        <f t="shared" si="9"/>
        <v>23</v>
      </c>
      <c r="O83" s="457">
        <f t="shared" si="10"/>
        <v>2.5555555555555554</v>
      </c>
      <c r="P83" s="458">
        <f t="shared" si="11"/>
        <v>0.37138704989504279</v>
      </c>
      <c r="Q83" s="2"/>
      <c r="R83" s="239"/>
      <c r="S83" s="239"/>
    </row>
    <row r="84" spans="1:19" ht="24.95" customHeight="1">
      <c r="A84" s="446" t="s">
        <v>266</v>
      </c>
      <c r="B84" s="451"/>
      <c r="C84" s="452"/>
      <c r="D84" s="453"/>
      <c r="E84" s="452">
        <v>4</v>
      </c>
      <c r="F84" s="452">
        <v>4</v>
      </c>
      <c r="G84" s="433">
        <v>3</v>
      </c>
      <c r="H84" s="452">
        <v>1</v>
      </c>
      <c r="I84" s="452">
        <v>3</v>
      </c>
      <c r="J84" s="447">
        <v>3</v>
      </c>
      <c r="K84" s="454">
        <v>5</v>
      </c>
      <c r="L84" s="447">
        <v>4</v>
      </c>
      <c r="M84" s="455">
        <v>3</v>
      </c>
      <c r="N84" s="456">
        <f t="shared" si="9"/>
        <v>30</v>
      </c>
      <c r="O84" s="457">
        <f t="shared" si="10"/>
        <v>3.3333333333333335</v>
      </c>
      <c r="P84" s="458">
        <f t="shared" si="11"/>
        <v>0.48441789116744716</v>
      </c>
      <c r="Q84" s="2"/>
      <c r="R84" s="239"/>
      <c r="S84" s="239"/>
    </row>
    <row r="85" spans="1:19" ht="24.95" customHeight="1">
      <c r="A85" s="446" t="s">
        <v>267</v>
      </c>
      <c r="B85" s="451"/>
      <c r="C85" s="452"/>
      <c r="D85" s="453"/>
      <c r="E85" s="452">
        <v>4</v>
      </c>
      <c r="F85" s="452">
        <v>2</v>
      </c>
      <c r="G85" s="433">
        <v>2</v>
      </c>
      <c r="H85" s="452">
        <v>3</v>
      </c>
      <c r="I85" s="452">
        <v>1</v>
      </c>
      <c r="J85" s="447">
        <v>2</v>
      </c>
      <c r="K85" s="454">
        <v>2</v>
      </c>
      <c r="L85" s="447">
        <v>0</v>
      </c>
      <c r="M85" s="455">
        <v>3</v>
      </c>
      <c r="N85" s="456">
        <f t="shared" si="9"/>
        <v>19</v>
      </c>
      <c r="O85" s="457">
        <f t="shared" si="10"/>
        <v>2.1111111111111112</v>
      </c>
      <c r="P85" s="458">
        <f t="shared" si="11"/>
        <v>0.30679799773938321</v>
      </c>
      <c r="Q85" s="2"/>
      <c r="R85" s="239"/>
      <c r="S85" s="239"/>
    </row>
    <row r="86" spans="1:19" ht="24.95" customHeight="1">
      <c r="A86" s="446" t="s">
        <v>268</v>
      </c>
      <c r="B86" s="451"/>
      <c r="C86" s="452"/>
      <c r="D86" s="453"/>
      <c r="E86" s="452">
        <v>3</v>
      </c>
      <c r="F86" s="452">
        <v>3</v>
      </c>
      <c r="G86" s="433">
        <v>4</v>
      </c>
      <c r="H86" s="452">
        <v>4</v>
      </c>
      <c r="I86" s="452">
        <v>3</v>
      </c>
      <c r="J86" s="447">
        <v>2</v>
      </c>
      <c r="K86" s="454">
        <v>3</v>
      </c>
      <c r="L86" s="447">
        <v>0</v>
      </c>
      <c r="M86" s="455">
        <v>4</v>
      </c>
      <c r="N86" s="456">
        <f t="shared" ref="N86:N99" si="12">SUM(B86:M86)</f>
        <v>26</v>
      </c>
      <c r="O86" s="457">
        <f t="shared" ref="O86:O100" si="13">AVERAGE(B86:M86)</f>
        <v>2.8888888888888888</v>
      </c>
      <c r="P86" s="458">
        <f t="shared" si="11"/>
        <v>0.41982883901178752</v>
      </c>
      <c r="Q86" s="2"/>
      <c r="R86" s="239"/>
      <c r="S86" s="239"/>
    </row>
    <row r="87" spans="1:19" ht="24.95" customHeight="1">
      <c r="A87" s="446" t="s">
        <v>269</v>
      </c>
      <c r="B87" s="451"/>
      <c r="C87" s="452"/>
      <c r="D87" s="453"/>
      <c r="E87" s="452">
        <v>3</v>
      </c>
      <c r="F87" s="452">
        <v>0</v>
      </c>
      <c r="G87" s="433">
        <v>2</v>
      </c>
      <c r="H87" s="452">
        <v>1</v>
      </c>
      <c r="I87" s="452">
        <v>1</v>
      </c>
      <c r="J87" s="447">
        <v>2</v>
      </c>
      <c r="K87" s="454">
        <v>3</v>
      </c>
      <c r="L87" s="447">
        <v>0</v>
      </c>
      <c r="M87" s="455">
        <v>5</v>
      </c>
      <c r="N87" s="456">
        <f t="shared" si="12"/>
        <v>17</v>
      </c>
      <c r="O87" s="457">
        <f t="shared" si="13"/>
        <v>1.8888888888888888</v>
      </c>
      <c r="P87" s="458">
        <f t="shared" si="11"/>
        <v>0.27450347166155337</v>
      </c>
      <c r="Q87" s="2"/>
      <c r="R87" s="239"/>
      <c r="S87" s="239"/>
    </row>
    <row r="88" spans="1:19" ht="24.95" customHeight="1">
      <c r="A88" s="446" t="s">
        <v>270</v>
      </c>
      <c r="B88" s="451"/>
      <c r="C88" s="452"/>
      <c r="D88" s="453"/>
      <c r="E88" s="452">
        <v>6</v>
      </c>
      <c r="F88" s="452">
        <v>3</v>
      </c>
      <c r="G88" s="433">
        <v>8</v>
      </c>
      <c r="H88" s="452">
        <v>1</v>
      </c>
      <c r="I88" s="452">
        <v>3</v>
      </c>
      <c r="J88" s="447">
        <v>6</v>
      </c>
      <c r="K88" s="454">
        <v>5</v>
      </c>
      <c r="L88" s="447">
        <v>7</v>
      </c>
      <c r="M88" s="455">
        <v>5</v>
      </c>
      <c r="N88" s="456">
        <f t="shared" si="12"/>
        <v>44</v>
      </c>
      <c r="O88" s="457">
        <f t="shared" si="13"/>
        <v>4.8888888888888893</v>
      </c>
      <c r="P88" s="458">
        <f t="shared" ref="P88:P99" si="14">(N88/$N$100)*100</f>
        <v>0.71047957371225579</v>
      </c>
      <c r="Q88" s="2"/>
      <c r="R88" s="239"/>
      <c r="S88" s="239"/>
    </row>
    <row r="89" spans="1:19" ht="24.95" customHeight="1">
      <c r="A89" s="446" t="s">
        <v>271</v>
      </c>
      <c r="B89" s="451"/>
      <c r="C89" s="452"/>
      <c r="D89" s="453"/>
      <c r="E89" s="452">
        <v>4</v>
      </c>
      <c r="F89" s="452">
        <v>3</v>
      </c>
      <c r="G89" s="433">
        <v>2</v>
      </c>
      <c r="H89" s="452">
        <v>3</v>
      </c>
      <c r="I89" s="452">
        <v>1</v>
      </c>
      <c r="J89" s="447">
        <v>6</v>
      </c>
      <c r="K89" s="454">
        <v>4</v>
      </c>
      <c r="L89" s="447">
        <v>2</v>
      </c>
      <c r="M89" s="455">
        <v>4</v>
      </c>
      <c r="N89" s="456">
        <f t="shared" si="12"/>
        <v>29</v>
      </c>
      <c r="O89" s="457">
        <f t="shared" si="13"/>
        <v>3.2222222222222223</v>
      </c>
      <c r="P89" s="458">
        <f t="shared" si="14"/>
        <v>0.46827062812853221</v>
      </c>
      <c r="Q89" s="2"/>
      <c r="R89" s="239"/>
      <c r="S89" s="239"/>
    </row>
    <row r="90" spans="1:19" ht="24.95" customHeight="1">
      <c r="A90" s="446" t="s">
        <v>272</v>
      </c>
      <c r="B90" s="451"/>
      <c r="C90" s="452"/>
      <c r="D90" s="453"/>
      <c r="E90" s="452">
        <v>4</v>
      </c>
      <c r="F90" s="452">
        <v>3</v>
      </c>
      <c r="G90" s="433">
        <v>5</v>
      </c>
      <c r="H90" s="452">
        <v>4</v>
      </c>
      <c r="I90" s="452">
        <v>3</v>
      </c>
      <c r="J90" s="447">
        <v>2</v>
      </c>
      <c r="K90" s="454">
        <v>4</v>
      </c>
      <c r="L90" s="447">
        <v>1</v>
      </c>
      <c r="M90" s="455">
        <v>4</v>
      </c>
      <c r="N90" s="456">
        <f t="shared" si="12"/>
        <v>30</v>
      </c>
      <c r="O90" s="457">
        <f t="shared" si="13"/>
        <v>3.3333333333333335</v>
      </c>
      <c r="P90" s="458">
        <f t="shared" si="14"/>
        <v>0.48441789116744716</v>
      </c>
      <c r="Q90" s="2"/>
      <c r="R90" s="239"/>
      <c r="S90" s="239"/>
    </row>
    <row r="91" spans="1:19" ht="24.95" customHeight="1">
      <c r="A91" s="446" t="s">
        <v>273</v>
      </c>
      <c r="B91" s="451"/>
      <c r="C91" s="452"/>
      <c r="D91" s="453"/>
      <c r="E91" s="452">
        <v>4</v>
      </c>
      <c r="F91" s="452">
        <v>4</v>
      </c>
      <c r="G91" s="433">
        <v>4</v>
      </c>
      <c r="H91" s="452">
        <v>4</v>
      </c>
      <c r="I91" s="452">
        <v>6</v>
      </c>
      <c r="J91" s="447">
        <v>2</v>
      </c>
      <c r="K91" s="454">
        <v>2</v>
      </c>
      <c r="L91" s="447">
        <v>1</v>
      </c>
      <c r="M91" s="455">
        <v>4</v>
      </c>
      <c r="N91" s="456">
        <f t="shared" si="12"/>
        <v>31</v>
      </c>
      <c r="O91" s="457">
        <f t="shared" si="13"/>
        <v>3.4444444444444446</v>
      </c>
      <c r="P91" s="458">
        <f t="shared" si="14"/>
        <v>0.50056515420636205</v>
      </c>
      <c r="Q91" s="2"/>
      <c r="R91" s="239"/>
      <c r="S91" s="239"/>
    </row>
    <row r="92" spans="1:19" ht="24.95" customHeight="1">
      <c r="A92" s="446" t="s">
        <v>274</v>
      </c>
      <c r="B92" s="451"/>
      <c r="C92" s="452"/>
      <c r="D92" s="453"/>
      <c r="E92" s="452">
        <v>3</v>
      </c>
      <c r="F92" s="452">
        <v>1</v>
      </c>
      <c r="G92" s="433">
        <v>3</v>
      </c>
      <c r="H92" s="452">
        <v>6</v>
      </c>
      <c r="I92" s="452">
        <v>3</v>
      </c>
      <c r="J92" s="447">
        <v>13</v>
      </c>
      <c r="K92" s="454">
        <v>6</v>
      </c>
      <c r="L92" s="447">
        <v>3</v>
      </c>
      <c r="M92" s="455">
        <v>6</v>
      </c>
      <c r="N92" s="456">
        <f t="shared" si="12"/>
        <v>44</v>
      </c>
      <c r="O92" s="457">
        <f t="shared" si="13"/>
        <v>4.8888888888888893</v>
      </c>
      <c r="P92" s="458">
        <f t="shared" si="14"/>
        <v>0.71047957371225579</v>
      </c>
      <c r="Q92" s="2"/>
      <c r="R92" s="239"/>
      <c r="S92" s="239"/>
    </row>
    <row r="93" spans="1:19" ht="24.95" customHeight="1">
      <c r="A93" s="446" t="s">
        <v>275</v>
      </c>
      <c r="B93" s="451"/>
      <c r="C93" s="452"/>
      <c r="D93" s="453"/>
      <c r="E93" s="452">
        <v>2</v>
      </c>
      <c r="F93" s="452">
        <v>1</v>
      </c>
      <c r="G93" s="433">
        <v>4</v>
      </c>
      <c r="H93" s="452">
        <v>1</v>
      </c>
      <c r="I93" s="452">
        <v>1</v>
      </c>
      <c r="J93" s="447">
        <v>3</v>
      </c>
      <c r="K93" s="454">
        <v>2</v>
      </c>
      <c r="L93" s="447">
        <v>2</v>
      </c>
      <c r="M93" s="455">
        <v>5</v>
      </c>
      <c r="N93" s="456">
        <f t="shared" si="12"/>
        <v>21</v>
      </c>
      <c r="O93" s="457">
        <f t="shared" si="13"/>
        <v>2.3333333333333335</v>
      </c>
      <c r="P93" s="458">
        <f t="shared" si="14"/>
        <v>0.339092523817213</v>
      </c>
      <c r="Q93" s="2"/>
      <c r="R93" s="239"/>
      <c r="S93" s="239"/>
    </row>
    <row r="94" spans="1:19" ht="24.95" customHeight="1">
      <c r="A94" s="446" t="s">
        <v>276</v>
      </c>
      <c r="B94" s="451"/>
      <c r="C94" s="452"/>
      <c r="D94" s="453"/>
      <c r="E94" s="452">
        <v>3</v>
      </c>
      <c r="F94" s="452">
        <v>1</v>
      </c>
      <c r="G94" s="433">
        <v>3</v>
      </c>
      <c r="H94" s="452">
        <v>1</v>
      </c>
      <c r="I94" s="452">
        <v>2</v>
      </c>
      <c r="J94" s="447">
        <v>2</v>
      </c>
      <c r="K94" s="454">
        <v>1</v>
      </c>
      <c r="L94" s="447">
        <v>0</v>
      </c>
      <c r="M94" s="455">
        <v>3</v>
      </c>
      <c r="N94" s="456">
        <f t="shared" si="12"/>
        <v>16</v>
      </c>
      <c r="O94" s="457">
        <f t="shared" si="13"/>
        <v>1.7777777777777777</v>
      </c>
      <c r="P94" s="458">
        <f t="shared" si="14"/>
        <v>0.25835620862263847</v>
      </c>
      <c r="Q94" s="2"/>
      <c r="R94" s="239"/>
      <c r="S94" s="239"/>
    </row>
    <row r="95" spans="1:19" ht="24.95" customHeight="1">
      <c r="A95" s="446" t="s">
        <v>277</v>
      </c>
      <c r="B95" s="451"/>
      <c r="C95" s="452"/>
      <c r="D95" s="453"/>
      <c r="E95" s="452">
        <v>5</v>
      </c>
      <c r="F95" s="452">
        <v>6</v>
      </c>
      <c r="G95" s="433">
        <v>6</v>
      </c>
      <c r="H95" s="452">
        <v>3</v>
      </c>
      <c r="I95" s="452">
        <v>11</v>
      </c>
      <c r="J95" s="447">
        <v>7</v>
      </c>
      <c r="K95" s="454">
        <v>5</v>
      </c>
      <c r="L95" s="447">
        <v>2</v>
      </c>
      <c r="M95" s="455">
        <v>8</v>
      </c>
      <c r="N95" s="456">
        <f t="shared" si="12"/>
        <v>53</v>
      </c>
      <c r="O95" s="457">
        <f t="shared" si="13"/>
        <v>5.8888888888888893</v>
      </c>
      <c r="P95" s="458">
        <f t="shared" si="14"/>
        <v>0.85580494106248983</v>
      </c>
      <c r="Q95" s="2"/>
      <c r="R95" s="239"/>
      <c r="S95" s="239"/>
    </row>
    <row r="96" spans="1:19" ht="24.95" customHeight="1">
      <c r="A96" s="446" t="s">
        <v>278</v>
      </c>
      <c r="B96" s="451"/>
      <c r="C96" s="452"/>
      <c r="D96" s="453"/>
      <c r="E96" s="452">
        <v>2</v>
      </c>
      <c r="F96" s="452">
        <v>2</v>
      </c>
      <c r="G96" s="433">
        <v>2</v>
      </c>
      <c r="H96" s="452">
        <v>3</v>
      </c>
      <c r="I96" s="452">
        <v>3</v>
      </c>
      <c r="J96" s="447">
        <v>4</v>
      </c>
      <c r="K96" s="454">
        <v>3</v>
      </c>
      <c r="L96" s="447">
        <v>1</v>
      </c>
      <c r="M96" s="455">
        <v>4</v>
      </c>
      <c r="N96" s="456">
        <f t="shared" si="12"/>
        <v>24</v>
      </c>
      <c r="O96" s="457">
        <f t="shared" si="13"/>
        <v>2.6666666666666665</v>
      </c>
      <c r="P96" s="458">
        <f t="shared" si="14"/>
        <v>0.38753431293395768</v>
      </c>
      <c r="Q96" s="2"/>
      <c r="R96" s="239"/>
      <c r="S96" s="239"/>
    </row>
    <row r="97" spans="1:54" ht="24.95" customHeight="1">
      <c r="A97" s="446" t="s">
        <v>279</v>
      </c>
      <c r="B97" s="451"/>
      <c r="C97" s="452"/>
      <c r="D97" s="453"/>
      <c r="E97" s="452">
        <v>8</v>
      </c>
      <c r="F97" s="452">
        <v>13</v>
      </c>
      <c r="G97" s="433">
        <v>4</v>
      </c>
      <c r="H97" s="452">
        <v>6</v>
      </c>
      <c r="I97" s="452">
        <v>4</v>
      </c>
      <c r="J97" s="447">
        <v>4</v>
      </c>
      <c r="K97" s="454">
        <v>6</v>
      </c>
      <c r="L97" s="447">
        <v>0</v>
      </c>
      <c r="M97" s="455">
        <v>5</v>
      </c>
      <c r="N97" s="456">
        <f t="shared" si="12"/>
        <v>50</v>
      </c>
      <c r="O97" s="457">
        <f t="shared" si="13"/>
        <v>5.5555555555555554</v>
      </c>
      <c r="P97" s="458">
        <f t="shared" si="14"/>
        <v>0.80736315194574526</v>
      </c>
      <c r="Q97" s="2"/>
      <c r="R97" s="239"/>
      <c r="S97" s="239"/>
    </row>
    <row r="98" spans="1:54" s="94" customFormat="1" ht="24.95" customHeight="1">
      <c r="A98" s="456" t="s">
        <v>280</v>
      </c>
      <c r="B98" s="894"/>
      <c r="C98" s="452"/>
      <c r="D98" s="895"/>
      <c r="E98" s="559">
        <v>2</v>
      </c>
      <c r="F98" s="559">
        <v>3</v>
      </c>
      <c r="G98" s="433">
        <v>3</v>
      </c>
      <c r="H98" s="559">
        <v>2</v>
      </c>
      <c r="I98" s="559">
        <v>1</v>
      </c>
      <c r="J98" s="447">
        <v>1</v>
      </c>
      <c r="K98" s="454">
        <v>2</v>
      </c>
      <c r="L98" s="447">
        <v>0</v>
      </c>
      <c r="M98" s="455">
        <v>4</v>
      </c>
      <c r="N98" s="456">
        <f t="shared" si="12"/>
        <v>18</v>
      </c>
      <c r="O98" s="556">
        <f t="shared" si="13"/>
        <v>2</v>
      </c>
      <c r="P98" s="557">
        <f t="shared" si="14"/>
        <v>0.29065073470046826</v>
      </c>
      <c r="Q98" s="440"/>
      <c r="T98" s="167"/>
      <c r="BB98" s="176"/>
    </row>
    <row r="99" spans="1:54" ht="24.95" customHeight="1" thickBot="1">
      <c r="A99" s="558" t="s">
        <v>407</v>
      </c>
      <c r="B99" s="772"/>
      <c r="C99" s="559"/>
      <c r="D99" s="773"/>
      <c r="E99" s="560">
        <v>12</v>
      </c>
      <c r="F99" s="560">
        <v>7</v>
      </c>
      <c r="G99" s="708">
        <v>18</v>
      </c>
      <c r="H99" s="560">
        <v>22</v>
      </c>
      <c r="I99" s="560">
        <v>17</v>
      </c>
      <c r="J99" s="561">
        <v>14</v>
      </c>
      <c r="K99" s="562">
        <v>26</v>
      </c>
      <c r="L99" s="561">
        <v>11</v>
      </c>
      <c r="M99" s="563">
        <v>9</v>
      </c>
      <c r="N99" s="564">
        <f t="shared" si="12"/>
        <v>136</v>
      </c>
      <c r="O99" s="565">
        <f t="shared" si="13"/>
        <v>15.111111111111111</v>
      </c>
      <c r="P99" s="566">
        <f t="shared" si="14"/>
        <v>2.1960277732924269</v>
      </c>
      <c r="Q99" s="567"/>
      <c r="R99" s="239"/>
      <c r="S99" s="568"/>
      <c r="T99" s="259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</row>
    <row r="100" spans="1:54" ht="24.95" customHeight="1" thickBot="1">
      <c r="A100" s="569" t="s">
        <v>321</v>
      </c>
      <c r="B100" s="570"/>
      <c r="C100" s="571"/>
      <c r="D100" s="570"/>
      <c r="E100" s="570">
        <f>SUM(E22:E99)</f>
        <v>666</v>
      </c>
      <c r="F100" s="706">
        <f>SUM(F22:F99)</f>
        <v>636</v>
      </c>
      <c r="G100" s="709">
        <v>706</v>
      </c>
      <c r="H100" s="707">
        <f t="shared" ref="H100:N100" si="15">SUM(H22:H99)</f>
        <v>662</v>
      </c>
      <c r="I100" s="571">
        <f t="shared" si="15"/>
        <v>736</v>
      </c>
      <c r="J100" s="571">
        <f t="shared" si="15"/>
        <v>799</v>
      </c>
      <c r="K100" s="571">
        <f t="shared" si="15"/>
        <v>728</v>
      </c>
      <c r="L100" s="571">
        <f t="shared" si="15"/>
        <v>532</v>
      </c>
      <c r="M100" s="571">
        <f t="shared" si="15"/>
        <v>728</v>
      </c>
      <c r="N100" s="570">
        <f t="shared" si="15"/>
        <v>6193</v>
      </c>
      <c r="O100" s="572">
        <f t="shared" si="13"/>
        <v>688.11111111111109</v>
      </c>
      <c r="P100" s="573">
        <f>SUM(P22:P99)</f>
        <v>100.00000000000001</v>
      </c>
      <c r="Q100" s="574"/>
      <c r="R100" s="175"/>
      <c r="S100" s="239"/>
      <c r="T100" s="575"/>
      <c r="U100" s="94"/>
      <c r="V100" s="94"/>
      <c r="W100" s="94"/>
      <c r="X100" s="94"/>
      <c r="Y100" s="94"/>
      <c r="Z100" s="94"/>
      <c r="AA100" s="94"/>
      <c r="AB100" s="94"/>
      <c r="AC100" s="94"/>
      <c r="AD100" s="176"/>
      <c r="AE100" s="176"/>
      <c r="AF100" s="94"/>
      <c r="AG100" s="94"/>
      <c r="AH100" s="167"/>
    </row>
    <row r="101" spans="1:54" s="175" customFormat="1" ht="24.95" customHeight="1">
      <c r="A101" s="713"/>
      <c r="B101" s="713"/>
      <c r="C101" s="721"/>
      <c r="D101" s="721"/>
      <c r="E101" s="713"/>
      <c r="F101" s="722"/>
      <c r="G101" s="722"/>
      <c r="H101" s="722"/>
      <c r="I101" s="723"/>
      <c r="J101" s="722"/>
      <c r="K101" s="722"/>
      <c r="L101" s="722"/>
      <c r="M101" s="724"/>
      <c r="N101" s="725"/>
      <c r="O101" s="721"/>
      <c r="P101" s="721"/>
      <c r="Q101" s="625"/>
      <c r="T101" s="575"/>
      <c r="U101" s="94"/>
      <c r="V101" s="94"/>
      <c r="W101" s="94"/>
      <c r="X101" s="94"/>
      <c r="Y101" s="576"/>
      <c r="Z101" s="576"/>
      <c r="AA101" s="576"/>
      <c r="AB101" s="576"/>
      <c r="AC101" s="576"/>
      <c r="AD101" s="576"/>
      <c r="AE101" s="576"/>
      <c r="AF101" s="576"/>
      <c r="AG101" s="576"/>
      <c r="AH101" s="577"/>
    </row>
    <row r="102" spans="1:54">
      <c r="A102" s="901"/>
      <c r="B102" s="703"/>
      <c r="C102" s="703"/>
      <c r="D102" s="703"/>
      <c r="E102" s="703"/>
      <c r="F102" s="703"/>
      <c r="G102" s="703"/>
      <c r="H102" s="703"/>
      <c r="I102" s="703"/>
      <c r="J102" s="703"/>
      <c r="K102" s="703"/>
      <c r="L102" s="703"/>
      <c r="M102" s="703"/>
      <c r="N102" s="703"/>
      <c r="O102" s="902"/>
      <c r="P102" s="726"/>
      <c r="Q102" s="574"/>
      <c r="R102" s="626"/>
      <c r="S102" s="576"/>
      <c r="T102" s="167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167"/>
      <c r="BB102"/>
    </row>
    <row r="103" spans="1:54" s="680" customFormat="1">
      <c r="B103" s="681"/>
      <c r="C103" s="681"/>
      <c r="D103" s="681"/>
      <c r="E103" s="682"/>
      <c r="F103" s="682"/>
      <c r="G103" s="682"/>
      <c r="H103" s="682"/>
      <c r="I103" s="682"/>
      <c r="J103" s="682"/>
      <c r="K103" s="682"/>
      <c r="L103" s="682"/>
      <c r="M103" s="682"/>
      <c r="N103" s="683"/>
      <c r="O103" s="684"/>
      <c r="P103" s="730"/>
      <c r="Q103" s="683"/>
      <c r="T103" s="686"/>
      <c r="U103" s="684"/>
      <c r="V103" s="684"/>
      <c r="W103" s="684"/>
      <c r="X103" s="684"/>
      <c r="Y103" s="684"/>
      <c r="Z103" s="684"/>
      <c r="AA103" s="684"/>
      <c r="AB103" s="684"/>
      <c r="AC103" s="684"/>
      <c r="AD103" s="684"/>
      <c r="AE103" s="684"/>
      <c r="AF103" s="684"/>
      <c r="AG103" s="684"/>
      <c r="AH103" s="687"/>
    </row>
    <row r="104" spans="1:54" s="680" customFormat="1">
      <c r="A104" s="688" t="s">
        <v>342</v>
      </c>
      <c r="B104" s="689">
        <v>45261</v>
      </c>
      <c r="C104" s="689">
        <v>45231</v>
      </c>
      <c r="D104" s="690">
        <v>45200</v>
      </c>
      <c r="E104" s="690">
        <v>45170</v>
      </c>
      <c r="F104" s="690">
        <v>45139</v>
      </c>
      <c r="G104" s="690">
        <v>45108</v>
      </c>
      <c r="H104" s="690">
        <v>45078</v>
      </c>
      <c r="I104" s="690">
        <v>45047</v>
      </c>
      <c r="J104" s="690">
        <v>45017</v>
      </c>
      <c r="K104" s="690">
        <v>44986</v>
      </c>
      <c r="L104" s="691">
        <v>44958</v>
      </c>
      <c r="M104" s="690">
        <v>44927</v>
      </c>
      <c r="N104" s="690" t="s">
        <v>5</v>
      </c>
      <c r="O104" s="692"/>
      <c r="P104" s="896"/>
      <c r="Q104" s="683"/>
      <c r="T104" s="686"/>
      <c r="U104" s="684"/>
      <c r="V104" s="684"/>
      <c r="W104" s="684"/>
      <c r="X104" s="684"/>
      <c r="Y104" s="684"/>
      <c r="Z104" s="684"/>
      <c r="AA104" s="684"/>
      <c r="AB104" s="684"/>
      <c r="AC104" s="684"/>
      <c r="AD104" s="684"/>
      <c r="AE104" s="684"/>
      <c r="AF104" s="684"/>
      <c r="AG104" s="684"/>
      <c r="AH104" s="687"/>
    </row>
    <row r="105" spans="1:54" s="680" customFormat="1">
      <c r="A105" s="898" t="s">
        <v>408</v>
      </c>
      <c r="B105" s="693"/>
      <c r="C105" s="693"/>
      <c r="D105" s="899"/>
      <c r="E105" s="693">
        <v>109</v>
      </c>
      <c r="F105" s="693">
        <v>91</v>
      </c>
      <c r="G105" s="693">
        <v>124</v>
      </c>
      <c r="H105" s="693">
        <v>86</v>
      </c>
      <c r="I105" s="693">
        <v>105</v>
      </c>
      <c r="J105" s="694">
        <v>121</v>
      </c>
      <c r="K105" s="694">
        <v>89</v>
      </c>
      <c r="L105" s="694">
        <v>65</v>
      </c>
      <c r="M105" s="694">
        <v>154</v>
      </c>
      <c r="N105" s="693">
        <v>944</v>
      </c>
      <c r="O105" s="695">
        <f>N105/$N$115*100</f>
        <v>25.666122892876565</v>
      </c>
      <c r="P105" s="896"/>
      <c r="Q105" s="683"/>
      <c r="T105" s="686"/>
      <c r="U105" s="684"/>
      <c r="V105" s="684"/>
      <c r="W105" s="684"/>
      <c r="X105" s="684"/>
      <c r="Y105" s="684"/>
      <c r="Z105" s="684"/>
      <c r="AA105" s="684"/>
      <c r="AB105" s="684"/>
      <c r="AC105" s="684"/>
      <c r="AD105" s="684"/>
      <c r="AE105" s="684"/>
      <c r="AF105" s="684"/>
      <c r="AG105" s="684"/>
      <c r="AH105" s="687"/>
    </row>
    <row r="106" spans="1:54" s="680" customFormat="1">
      <c r="A106" s="898" t="s">
        <v>409</v>
      </c>
      <c r="B106" s="693"/>
      <c r="C106" s="693"/>
      <c r="D106" s="899"/>
      <c r="E106" s="693">
        <v>52</v>
      </c>
      <c r="F106" s="693">
        <v>66</v>
      </c>
      <c r="G106" s="693">
        <v>54</v>
      </c>
      <c r="H106" s="693">
        <v>54</v>
      </c>
      <c r="I106" s="693">
        <v>71</v>
      </c>
      <c r="J106" s="694">
        <v>74</v>
      </c>
      <c r="K106" s="694">
        <v>53</v>
      </c>
      <c r="L106" s="694">
        <v>45</v>
      </c>
      <c r="M106" s="694">
        <v>55</v>
      </c>
      <c r="N106" s="693">
        <v>524</v>
      </c>
      <c r="O106" s="695">
        <f t="shared" ref="O106:O114" si="16">N106/$N$115*100</f>
        <v>14.246873300706905</v>
      </c>
      <c r="P106" s="896"/>
      <c r="Q106" s="683"/>
      <c r="T106" s="686"/>
      <c r="U106" s="684"/>
      <c r="V106" s="684"/>
      <c r="W106" s="684"/>
      <c r="X106" s="684"/>
      <c r="Y106" s="684"/>
      <c r="Z106" s="684"/>
      <c r="AA106" s="684"/>
      <c r="AB106" s="684"/>
      <c r="AC106" s="684"/>
      <c r="AD106" s="684"/>
      <c r="AE106" s="684"/>
      <c r="AF106" s="684"/>
      <c r="AG106" s="684"/>
      <c r="AH106" s="687"/>
    </row>
    <row r="107" spans="1:54" s="680" customFormat="1">
      <c r="A107" s="898" t="s">
        <v>411</v>
      </c>
      <c r="B107" s="693"/>
      <c r="C107" s="693"/>
      <c r="D107" s="899"/>
      <c r="E107" s="693">
        <v>42</v>
      </c>
      <c r="F107" s="693">
        <v>38</v>
      </c>
      <c r="G107" s="693">
        <v>54</v>
      </c>
      <c r="H107" s="693">
        <v>54</v>
      </c>
      <c r="I107" s="693">
        <v>55</v>
      </c>
      <c r="J107" s="694">
        <v>50</v>
      </c>
      <c r="K107" s="694">
        <v>34</v>
      </c>
      <c r="L107" s="694">
        <v>52</v>
      </c>
      <c r="M107" s="694">
        <v>52</v>
      </c>
      <c r="N107" s="693">
        <v>431</v>
      </c>
      <c r="O107" s="695">
        <f t="shared" si="16"/>
        <v>11.718325176726482</v>
      </c>
      <c r="P107" s="896"/>
      <c r="Q107" s="683"/>
      <c r="T107" s="686"/>
      <c r="U107" s="684"/>
      <c r="V107" s="684"/>
      <c r="W107" s="684"/>
      <c r="X107" s="684"/>
      <c r="Y107" s="684"/>
      <c r="Z107" s="684"/>
      <c r="AA107" s="684"/>
      <c r="AB107" s="684"/>
      <c r="AC107" s="684"/>
      <c r="AD107" s="684"/>
      <c r="AE107" s="684"/>
      <c r="AF107" s="684"/>
      <c r="AG107" s="684"/>
      <c r="AH107" s="687"/>
    </row>
    <row r="108" spans="1:54" s="680" customFormat="1">
      <c r="A108" s="898" t="s">
        <v>410</v>
      </c>
      <c r="B108" s="693"/>
      <c r="C108" s="693"/>
      <c r="D108" s="899"/>
      <c r="E108" s="693">
        <v>20</v>
      </c>
      <c r="F108" s="693">
        <v>45</v>
      </c>
      <c r="G108" s="693">
        <v>60</v>
      </c>
      <c r="H108" s="693">
        <v>38</v>
      </c>
      <c r="I108" s="693">
        <v>47</v>
      </c>
      <c r="J108" s="694">
        <v>43</v>
      </c>
      <c r="K108" s="694">
        <v>79</v>
      </c>
      <c r="L108" s="694">
        <v>56</v>
      </c>
      <c r="M108" s="694">
        <v>38</v>
      </c>
      <c r="N108" s="693">
        <v>426</v>
      </c>
      <c r="O108" s="695">
        <f t="shared" si="16"/>
        <v>11.582381729200652</v>
      </c>
      <c r="P108" s="896"/>
      <c r="Q108" s="683"/>
      <c r="T108" s="696"/>
    </row>
    <row r="109" spans="1:54" s="680" customFormat="1">
      <c r="A109" s="898" t="s">
        <v>412</v>
      </c>
      <c r="B109" s="693"/>
      <c r="C109" s="693"/>
      <c r="D109" s="899"/>
      <c r="E109" s="693">
        <v>28</v>
      </c>
      <c r="F109" s="693">
        <v>43</v>
      </c>
      <c r="G109" s="693">
        <v>32</v>
      </c>
      <c r="H109" s="693">
        <v>45</v>
      </c>
      <c r="I109" s="693">
        <v>42</v>
      </c>
      <c r="J109" s="694">
        <v>37</v>
      </c>
      <c r="K109" s="694">
        <v>66</v>
      </c>
      <c r="L109" s="694">
        <v>40</v>
      </c>
      <c r="M109" s="694">
        <v>46</v>
      </c>
      <c r="N109" s="693">
        <v>379</v>
      </c>
      <c r="O109" s="695">
        <f t="shared" si="16"/>
        <v>10.304513322457858</v>
      </c>
      <c r="P109" s="896"/>
      <c r="Q109" s="683"/>
      <c r="T109" s="696"/>
    </row>
    <row r="110" spans="1:54" s="680" customFormat="1">
      <c r="A110" s="898" t="s">
        <v>413</v>
      </c>
      <c r="B110" s="693"/>
      <c r="C110" s="693"/>
      <c r="D110" s="899"/>
      <c r="E110" s="693">
        <v>23</v>
      </c>
      <c r="F110" s="693">
        <v>39</v>
      </c>
      <c r="G110" s="693">
        <v>33</v>
      </c>
      <c r="H110" s="693">
        <v>31</v>
      </c>
      <c r="I110" s="693">
        <v>34</v>
      </c>
      <c r="J110" s="694">
        <v>37</v>
      </c>
      <c r="K110" s="694">
        <v>32</v>
      </c>
      <c r="L110" s="694">
        <v>24</v>
      </c>
      <c r="M110" s="694">
        <v>30</v>
      </c>
      <c r="N110" s="693">
        <v>283</v>
      </c>
      <c r="O110" s="695">
        <f t="shared" si="16"/>
        <v>7.6943991299619361</v>
      </c>
      <c r="P110" s="896"/>
      <c r="Q110" s="683"/>
      <c r="T110" s="696"/>
    </row>
    <row r="111" spans="1:54" s="680" customFormat="1">
      <c r="A111" s="898" t="s">
        <v>414</v>
      </c>
      <c r="B111" s="693"/>
      <c r="C111" s="693"/>
      <c r="D111" s="899"/>
      <c r="E111" s="693">
        <v>17</v>
      </c>
      <c r="F111" s="693">
        <v>18</v>
      </c>
      <c r="G111" s="693">
        <v>19</v>
      </c>
      <c r="H111" s="693">
        <v>18</v>
      </c>
      <c r="I111" s="693">
        <v>32</v>
      </c>
      <c r="J111" s="694">
        <v>26</v>
      </c>
      <c r="K111" s="694">
        <v>22</v>
      </c>
      <c r="L111" s="694">
        <v>17</v>
      </c>
      <c r="M111" s="694">
        <v>20</v>
      </c>
      <c r="N111" s="693">
        <v>189</v>
      </c>
      <c r="O111" s="695">
        <f t="shared" si="16"/>
        <v>5.1386623164763456</v>
      </c>
      <c r="P111" s="896"/>
      <c r="Q111" s="683"/>
      <c r="T111" s="696"/>
    </row>
    <row r="112" spans="1:54" s="680" customFormat="1">
      <c r="A112" s="898" t="s">
        <v>440</v>
      </c>
      <c r="B112" s="693"/>
      <c r="C112" s="693"/>
      <c r="D112" s="899"/>
      <c r="E112" s="693">
        <v>12</v>
      </c>
      <c r="F112" s="693">
        <v>25</v>
      </c>
      <c r="G112" s="693">
        <v>38</v>
      </c>
      <c r="H112" s="693">
        <v>18</v>
      </c>
      <c r="I112" s="693">
        <v>20</v>
      </c>
      <c r="J112" s="694">
        <v>14</v>
      </c>
      <c r="K112" s="694">
        <v>14</v>
      </c>
      <c r="L112" s="694">
        <v>15</v>
      </c>
      <c r="M112" s="694">
        <v>15</v>
      </c>
      <c r="N112" s="693">
        <v>171</v>
      </c>
      <c r="O112" s="695">
        <f t="shared" si="16"/>
        <v>4.64926590538336</v>
      </c>
      <c r="P112" s="896"/>
      <c r="Q112" s="683"/>
      <c r="T112" s="696"/>
    </row>
    <row r="113" spans="1:20" s="680" customFormat="1">
      <c r="A113" s="900" t="s">
        <v>470</v>
      </c>
      <c r="B113" s="693"/>
      <c r="C113" s="693"/>
      <c r="D113" s="899"/>
      <c r="E113" s="693">
        <v>30</v>
      </c>
      <c r="F113" s="693">
        <v>18</v>
      </c>
      <c r="G113" s="693">
        <v>9</v>
      </c>
      <c r="H113" s="693">
        <v>24</v>
      </c>
      <c r="I113" s="693">
        <v>10</v>
      </c>
      <c r="J113" s="694">
        <v>20</v>
      </c>
      <c r="K113" s="694">
        <v>23</v>
      </c>
      <c r="L113" s="694">
        <v>14</v>
      </c>
      <c r="M113" s="694">
        <v>20</v>
      </c>
      <c r="N113" s="693">
        <v>168</v>
      </c>
      <c r="O113" s="695">
        <f t="shared" si="16"/>
        <v>4.5676998368678632</v>
      </c>
      <c r="P113" s="896"/>
      <c r="Q113" s="683"/>
      <c r="T113" s="696"/>
    </row>
    <row r="114" spans="1:20" s="680" customFormat="1">
      <c r="A114" s="898" t="s">
        <v>415</v>
      </c>
      <c r="B114" s="693"/>
      <c r="C114" s="693"/>
      <c r="D114" s="899"/>
      <c r="E114" s="693">
        <v>22</v>
      </c>
      <c r="F114" s="693">
        <v>15</v>
      </c>
      <c r="G114" s="693">
        <v>14</v>
      </c>
      <c r="H114" s="693">
        <v>20</v>
      </c>
      <c r="I114" s="693">
        <v>19</v>
      </c>
      <c r="J114" s="694">
        <v>21</v>
      </c>
      <c r="K114" s="694">
        <v>23</v>
      </c>
      <c r="L114" s="694">
        <v>17</v>
      </c>
      <c r="M114" s="694">
        <v>12</v>
      </c>
      <c r="N114" s="693">
        <v>163</v>
      </c>
      <c r="O114" s="695">
        <f t="shared" si="16"/>
        <v>4.4317563893420333</v>
      </c>
      <c r="P114" s="896"/>
      <c r="Q114" s="685"/>
      <c r="T114" s="696"/>
    </row>
    <row r="115" spans="1:20" s="680" customFormat="1">
      <c r="A115" s="688"/>
      <c r="B115" s="697"/>
      <c r="C115" s="698"/>
      <c r="D115" s="699"/>
      <c r="E115" s="697"/>
      <c r="F115" s="700"/>
      <c r="G115" s="700"/>
      <c r="H115" s="700"/>
      <c r="I115" s="701"/>
      <c r="J115" s="700"/>
      <c r="K115" s="700"/>
      <c r="L115" s="702"/>
      <c r="M115" s="702"/>
      <c r="N115" s="700">
        <f>SUM(N105:N114)</f>
        <v>3678</v>
      </c>
      <c r="O115" s="692"/>
      <c r="P115" s="896"/>
      <c r="Q115" s="685"/>
    </row>
    <row r="116" spans="1:20" s="680" customFormat="1">
      <c r="A116" s="702"/>
      <c r="B116" s="697"/>
      <c r="C116" s="698"/>
      <c r="D116" s="699"/>
      <c r="E116" s="697"/>
      <c r="F116" s="700"/>
      <c r="G116" s="700"/>
      <c r="H116" s="700"/>
      <c r="I116" s="701"/>
      <c r="J116" s="700"/>
      <c r="K116" s="700"/>
      <c r="L116" s="702"/>
      <c r="M116" s="702"/>
      <c r="N116" s="700"/>
      <c r="O116" s="692"/>
      <c r="P116" s="896"/>
      <c r="Q116" s="685"/>
    </row>
    <row r="117" spans="1:20" s="680" customFormat="1">
      <c r="A117" s="898"/>
      <c r="B117" s="693"/>
      <c r="C117" s="693"/>
      <c r="D117" s="899"/>
      <c r="E117" s="693"/>
      <c r="F117" s="693"/>
      <c r="G117" s="693"/>
      <c r="H117" s="693"/>
      <c r="I117" s="693"/>
      <c r="J117" s="694"/>
      <c r="K117" s="694"/>
      <c r="L117" s="694"/>
      <c r="M117" s="694"/>
      <c r="N117" s="693"/>
      <c r="O117" s="692"/>
      <c r="P117" s="896"/>
      <c r="Q117" s="685"/>
    </row>
    <row r="118" spans="1:20" s="680" customFormat="1">
      <c r="A118" s="898"/>
      <c r="B118" s="693"/>
      <c r="C118" s="693"/>
      <c r="D118" s="899"/>
      <c r="E118" s="693"/>
      <c r="F118" s="693"/>
      <c r="G118" s="693"/>
      <c r="H118" s="693"/>
      <c r="I118" s="693"/>
      <c r="J118" s="694"/>
      <c r="K118" s="694"/>
      <c r="L118" s="694"/>
      <c r="M118" s="694"/>
      <c r="N118" s="693"/>
      <c r="O118" s="699"/>
      <c r="P118" s="897"/>
      <c r="Q118" s="685"/>
    </row>
    <row r="119" spans="1:20" s="680" customFormat="1" ht="23.25">
      <c r="A119" s="898" t="s">
        <v>389</v>
      </c>
      <c r="B119" s="693"/>
      <c r="C119" s="693"/>
      <c r="D119" s="899"/>
      <c r="E119" s="693">
        <v>109</v>
      </c>
      <c r="F119" s="693">
        <v>91</v>
      </c>
      <c r="G119" s="693">
        <v>124</v>
      </c>
      <c r="H119" s="693">
        <v>86</v>
      </c>
      <c r="I119" s="693">
        <v>105</v>
      </c>
      <c r="J119" s="694">
        <v>121</v>
      </c>
      <c r="K119" s="694">
        <v>89</v>
      </c>
      <c r="L119" s="694">
        <v>65</v>
      </c>
      <c r="M119" s="694">
        <v>154</v>
      </c>
      <c r="N119" s="693">
        <f t="shared" ref="N119:N150" si="17">SUM(B119:M119)</f>
        <v>944</v>
      </c>
      <c r="O119" s="685"/>
      <c r="P119" s="730"/>
      <c r="Q119" s="685"/>
    </row>
    <row r="120" spans="1:20" s="680" customFormat="1" ht="23.25">
      <c r="A120" s="898" t="s">
        <v>347</v>
      </c>
      <c r="B120" s="693"/>
      <c r="C120" s="693"/>
      <c r="D120" s="899"/>
      <c r="E120" s="693">
        <v>52</v>
      </c>
      <c r="F120" s="693">
        <v>66</v>
      </c>
      <c r="G120" s="693">
        <v>54</v>
      </c>
      <c r="H120" s="693">
        <v>54</v>
      </c>
      <c r="I120" s="693">
        <v>71</v>
      </c>
      <c r="J120" s="694">
        <v>74</v>
      </c>
      <c r="K120" s="694">
        <v>53</v>
      </c>
      <c r="L120" s="694">
        <v>45</v>
      </c>
      <c r="M120" s="694">
        <v>55</v>
      </c>
      <c r="N120" s="693">
        <f t="shared" si="17"/>
        <v>524</v>
      </c>
      <c r="O120" s="685"/>
      <c r="P120" s="730"/>
      <c r="Q120" s="685"/>
    </row>
    <row r="121" spans="1:20" s="680" customFormat="1" ht="23.25">
      <c r="A121" s="898" t="s">
        <v>363</v>
      </c>
      <c r="B121" s="693"/>
      <c r="C121" s="693"/>
      <c r="D121" s="899"/>
      <c r="E121" s="693">
        <v>42</v>
      </c>
      <c r="F121" s="693">
        <v>38</v>
      </c>
      <c r="G121" s="693">
        <v>54</v>
      </c>
      <c r="H121" s="693">
        <v>54</v>
      </c>
      <c r="I121" s="693">
        <v>55</v>
      </c>
      <c r="J121" s="694">
        <v>50</v>
      </c>
      <c r="K121" s="694">
        <v>34</v>
      </c>
      <c r="L121" s="694">
        <v>52</v>
      </c>
      <c r="M121" s="694">
        <v>52</v>
      </c>
      <c r="N121" s="693">
        <f t="shared" si="17"/>
        <v>431</v>
      </c>
      <c r="O121" s="685"/>
      <c r="P121" s="730"/>
      <c r="Q121" s="685"/>
    </row>
    <row r="122" spans="1:20" s="680" customFormat="1" ht="23.25">
      <c r="A122" s="898" t="s">
        <v>384</v>
      </c>
      <c r="B122" s="693"/>
      <c r="C122" s="693"/>
      <c r="D122" s="899"/>
      <c r="E122" s="693">
        <v>20</v>
      </c>
      <c r="F122" s="693">
        <v>45</v>
      </c>
      <c r="G122" s="693">
        <v>60</v>
      </c>
      <c r="H122" s="693">
        <v>38</v>
      </c>
      <c r="I122" s="693">
        <v>47</v>
      </c>
      <c r="J122" s="694">
        <v>43</v>
      </c>
      <c r="K122" s="694">
        <v>79</v>
      </c>
      <c r="L122" s="694">
        <v>56</v>
      </c>
      <c r="M122" s="694">
        <v>38</v>
      </c>
      <c r="N122" s="693">
        <f t="shared" si="17"/>
        <v>426</v>
      </c>
      <c r="O122" s="685"/>
      <c r="P122" s="730"/>
      <c r="Q122" s="685"/>
    </row>
    <row r="123" spans="1:20" s="680" customFormat="1" ht="23.25">
      <c r="A123" s="898" t="s">
        <v>372</v>
      </c>
      <c r="B123" s="693"/>
      <c r="C123" s="693"/>
      <c r="D123" s="899"/>
      <c r="E123" s="693">
        <v>28</v>
      </c>
      <c r="F123" s="693">
        <v>43</v>
      </c>
      <c r="G123" s="693">
        <v>32</v>
      </c>
      <c r="H123" s="693">
        <v>45</v>
      </c>
      <c r="I123" s="693">
        <v>42</v>
      </c>
      <c r="J123" s="694">
        <v>37</v>
      </c>
      <c r="K123" s="694">
        <v>66</v>
      </c>
      <c r="L123" s="694">
        <v>40</v>
      </c>
      <c r="M123" s="694">
        <v>46</v>
      </c>
      <c r="N123" s="693">
        <f t="shared" si="17"/>
        <v>379</v>
      </c>
      <c r="O123" s="685"/>
      <c r="P123" s="730"/>
      <c r="Q123" s="685"/>
    </row>
    <row r="124" spans="1:20" s="680" customFormat="1" ht="23.25">
      <c r="A124" s="898" t="s">
        <v>391</v>
      </c>
      <c r="B124" s="693"/>
      <c r="C124" s="693"/>
      <c r="D124" s="899"/>
      <c r="E124" s="693">
        <v>23</v>
      </c>
      <c r="F124" s="693">
        <v>39</v>
      </c>
      <c r="G124" s="693">
        <v>33</v>
      </c>
      <c r="H124" s="693">
        <v>31</v>
      </c>
      <c r="I124" s="693">
        <v>34</v>
      </c>
      <c r="J124" s="694">
        <v>37</v>
      </c>
      <c r="K124" s="694">
        <v>32</v>
      </c>
      <c r="L124" s="694">
        <v>24</v>
      </c>
      <c r="M124" s="694">
        <v>30</v>
      </c>
      <c r="N124" s="693">
        <f t="shared" si="17"/>
        <v>283</v>
      </c>
      <c r="O124" s="685"/>
      <c r="P124" s="730"/>
      <c r="Q124" s="685"/>
    </row>
    <row r="125" spans="1:20" s="680" customFormat="1" ht="23.25">
      <c r="A125" s="898" t="s">
        <v>392</v>
      </c>
      <c r="B125" s="693"/>
      <c r="C125" s="693"/>
      <c r="D125" s="899"/>
      <c r="E125" s="693">
        <v>17</v>
      </c>
      <c r="F125" s="693">
        <v>18</v>
      </c>
      <c r="G125" s="693">
        <v>19</v>
      </c>
      <c r="H125" s="693">
        <v>18</v>
      </c>
      <c r="I125" s="693">
        <v>32</v>
      </c>
      <c r="J125" s="694">
        <v>26</v>
      </c>
      <c r="K125" s="694">
        <v>22</v>
      </c>
      <c r="L125" s="694">
        <v>17</v>
      </c>
      <c r="M125" s="694">
        <v>20</v>
      </c>
      <c r="N125" s="693">
        <f t="shared" si="17"/>
        <v>189</v>
      </c>
      <c r="O125" s="685"/>
      <c r="P125" s="730"/>
      <c r="Q125" s="685"/>
    </row>
    <row r="126" spans="1:20" s="680" customFormat="1" ht="23.25">
      <c r="A126" s="898" t="s">
        <v>379</v>
      </c>
      <c r="B126" s="693"/>
      <c r="C126" s="693"/>
      <c r="D126" s="899"/>
      <c r="E126" s="693">
        <v>12</v>
      </c>
      <c r="F126" s="693">
        <v>25</v>
      </c>
      <c r="G126" s="693">
        <v>38</v>
      </c>
      <c r="H126" s="693">
        <v>18</v>
      </c>
      <c r="I126" s="693">
        <v>20</v>
      </c>
      <c r="J126" s="694">
        <v>14</v>
      </c>
      <c r="K126" s="694">
        <v>14</v>
      </c>
      <c r="L126" s="694">
        <v>15</v>
      </c>
      <c r="M126" s="694">
        <v>15</v>
      </c>
      <c r="N126" s="693">
        <f t="shared" si="17"/>
        <v>171</v>
      </c>
      <c r="O126" s="685"/>
      <c r="P126" s="730"/>
      <c r="Q126" s="685"/>
    </row>
    <row r="127" spans="1:20" s="680" customFormat="1" ht="23.25">
      <c r="A127" s="898" t="s">
        <v>394</v>
      </c>
      <c r="B127" s="693"/>
      <c r="C127" s="693"/>
      <c r="D127" s="899"/>
      <c r="E127" s="693">
        <v>30</v>
      </c>
      <c r="F127" s="693">
        <v>18</v>
      </c>
      <c r="G127" s="693">
        <v>9</v>
      </c>
      <c r="H127" s="693">
        <v>24</v>
      </c>
      <c r="I127" s="693">
        <v>10</v>
      </c>
      <c r="J127" s="694">
        <v>20</v>
      </c>
      <c r="K127" s="694">
        <v>23</v>
      </c>
      <c r="L127" s="694">
        <v>14</v>
      </c>
      <c r="M127" s="694">
        <v>20</v>
      </c>
      <c r="N127" s="693">
        <f t="shared" si="17"/>
        <v>168</v>
      </c>
      <c r="O127" s="685"/>
      <c r="P127" s="730"/>
      <c r="Q127" s="685"/>
    </row>
    <row r="128" spans="1:20" s="680" customFormat="1" ht="23.25">
      <c r="A128" s="898" t="s">
        <v>366</v>
      </c>
      <c r="B128" s="693"/>
      <c r="C128" s="693"/>
      <c r="D128" s="899"/>
      <c r="E128" s="693">
        <v>22</v>
      </c>
      <c r="F128" s="693">
        <v>15</v>
      </c>
      <c r="G128" s="693">
        <v>14</v>
      </c>
      <c r="H128" s="693">
        <v>20</v>
      </c>
      <c r="I128" s="693">
        <v>19</v>
      </c>
      <c r="J128" s="694">
        <v>21</v>
      </c>
      <c r="K128" s="694">
        <v>23</v>
      </c>
      <c r="L128" s="694">
        <v>17</v>
      </c>
      <c r="M128" s="694">
        <v>12</v>
      </c>
      <c r="N128" s="693">
        <f t="shared" si="17"/>
        <v>163</v>
      </c>
      <c r="O128" s="685"/>
      <c r="P128" s="730"/>
      <c r="Q128" s="685"/>
    </row>
    <row r="129" spans="1:17" s="680" customFormat="1" ht="33.75">
      <c r="A129" s="900" t="s">
        <v>378</v>
      </c>
      <c r="B129" s="693"/>
      <c r="C129" s="693"/>
      <c r="D129" s="899"/>
      <c r="E129" s="693">
        <v>15</v>
      </c>
      <c r="F129" s="693">
        <v>20</v>
      </c>
      <c r="G129" s="693">
        <v>13</v>
      </c>
      <c r="H129" s="693">
        <v>12</v>
      </c>
      <c r="I129" s="693">
        <v>19</v>
      </c>
      <c r="J129" s="694">
        <v>45</v>
      </c>
      <c r="K129" s="694">
        <v>14</v>
      </c>
      <c r="L129" s="694">
        <v>10</v>
      </c>
      <c r="M129" s="694">
        <v>9</v>
      </c>
      <c r="N129" s="693">
        <f t="shared" si="17"/>
        <v>157</v>
      </c>
      <c r="O129" s="685"/>
      <c r="P129" s="730"/>
      <c r="Q129" s="685"/>
    </row>
    <row r="130" spans="1:17" s="680" customFormat="1" ht="22.5">
      <c r="A130" s="694" t="s">
        <v>407</v>
      </c>
      <c r="B130" s="693"/>
      <c r="C130" s="693"/>
      <c r="D130" s="899"/>
      <c r="E130" s="693">
        <v>12</v>
      </c>
      <c r="F130" s="693">
        <v>7</v>
      </c>
      <c r="G130" s="693">
        <v>18</v>
      </c>
      <c r="H130" s="693">
        <v>22</v>
      </c>
      <c r="I130" s="693">
        <v>17</v>
      </c>
      <c r="J130" s="694">
        <v>14</v>
      </c>
      <c r="K130" s="694">
        <v>26</v>
      </c>
      <c r="L130" s="694">
        <v>11</v>
      </c>
      <c r="M130" s="694">
        <v>9</v>
      </c>
      <c r="N130" s="693">
        <f t="shared" si="17"/>
        <v>136</v>
      </c>
      <c r="O130" s="685"/>
      <c r="P130" s="730"/>
      <c r="Q130" s="685"/>
    </row>
    <row r="131" spans="1:17" s="680" customFormat="1" ht="23.25">
      <c r="A131" s="898" t="s">
        <v>367</v>
      </c>
      <c r="B131" s="693"/>
      <c r="C131" s="693"/>
      <c r="D131" s="899"/>
      <c r="E131" s="693">
        <v>19</v>
      </c>
      <c r="F131" s="693">
        <v>24</v>
      </c>
      <c r="G131" s="693">
        <v>12</v>
      </c>
      <c r="H131" s="693">
        <v>9</v>
      </c>
      <c r="I131" s="693">
        <v>8</v>
      </c>
      <c r="J131" s="694">
        <v>22</v>
      </c>
      <c r="K131" s="694">
        <v>17</v>
      </c>
      <c r="L131" s="694">
        <v>8</v>
      </c>
      <c r="M131" s="694">
        <v>14</v>
      </c>
      <c r="N131" s="693">
        <f t="shared" si="17"/>
        <v>133</v>
      </c>
      <c r="O131" s="685"/>
      <c r="P131" s="730"/>
      <c r="Q131" s="685"/>
    </row>
    <row r="132" spans="1:17" s="680" customFormat="1" ht="23.25">
      <c r="A132" s="898" t="s">
        <v>350</v>
      </c>
      <c r="B132" s="693"/>
      <c r="C132" s="693"/>
      <c r="D132" s="899"/>
      <c r="E132" s="693">
        <v>8</v>
      </c>
      <c r="F132" s="693">
        <v>10</v>
      </c>
      <c r="G132" s="693">
        <v>14</v>
      </c>
      <c r="H132" s="693">
        <v>20</v>
      </c>
      <c r="I132" s="693">
        <v>14</v>
      </c>
      <c r="J132" s="694">
        <v>12</v>
      </c>
      <c r="K132" s="694">
        <v>18</v>
      </c>
      <c r="L132" s="694">
        <v>13</v>
      </c>
      <c r="M132" s="694">
        <v>12</v>
      </c>
      <c r="N132" s="693">
        <f t="shared" si="17"/>
        <v>121</v>
      </c>
      <c r="O132" s="685"/>
      <c r="P132" s="730"/>
      <c r="Q132" s="685"/>
    </row>
    <row r="133" spans="1:17" s="680" customFormat="1" ht="34.5">
      <c r="A133" s="903" t="s">
        <v>398</v>
      </c>
      <c r="B133" s="693"/>
      <c r="C133" s="693"/>
      <c r="D133" s="899"/>
      <c r="E133" s="693">
        <v>17</v>
      </c>
      <c r="F133" s="693">
        <v>9</v>
      </c>
      <c r="G133" s="693">
        <v>14</v>
      </c>
      <c r="H133" s="693">
        <v>20</v>
      </c>
      <c r="I133" s="693">
        <v>16</v>
      </c>
      <c r="J133" s="694">
        <v>12</v>
      </c>
      <c r="K133" s="694">
        <v>9</v>
      </c>
      <c r="L133" s="694">
        <v>9</v>
      </c>
      <c r="M133" s="694">
        <v>3</v>
      </c>
      <c r="N133" s="693">
        <f t="shared" si="17"/>
        <v>109</v>
      </c>
      <c r="O133" s="685"/>
      <c r="P133" s="730"/>
      <c r="Q133" s="685"/>
    </row>
    <row r="134" spans="1:17" s="680" customFormat="1" ht="23.25">
      <c r="A134" s="898" t="s">
        <v>376</v>
      </c>
      <c r="B134" s="693"/>
      <c r="C134" s="693"/>
      <c r="D134" s="899"/>
      <c r="E134" s="693">
        <v>13</v>
      </c>
      <c r="F134" s="693">
        <v>9</v>
      </c>
      <c r="G134" s="693">
        <v>4</v>
      </c>
      <c r="H134" s="693">
        <v>11</v>
      </c>
      <c r="I134" s="693">
        <v>16</v>
      </c>
      <c r="J134" s="694">
        <v>17</v>
      </c>
      <c r="K134" s="694">
        <v>17</v>
      </c>
      <c r="L134" s="694">
        <v>9</v>
      </c>
      <c r="M134" s="694">
        <v>8</v>
      </c>
      <c r="N134" s="693">
        <f t="shared" si="17"/>
        <v>104</v>
      </c>
      <c r="O134" s="685"/>
      <c r="P134" s="730"/>
      <c r="Q134" s="685"/>
    </row>
    <row r="135" spans="1:17" s="680" customFormat="1" ht="23.25">
      <c r="A135" s="898" t="s">
        <v>359</v>
      </c>
      <c r="B135" s="693"/>
      <c r="C135" s="693"/>
      <c r="D135" s="899"/>
      <c r="E135" s="693">
        <v>25</v>
      </c>
      <c r="F135" s="693">
        <v>11</v>
      </c>
      <c r="G135" s="693">
        <v>10</v>
      </c>
      <c r="H135" s="693">
        <v>6</v>
      </c>
      <c r="I135" s="693">
        <v>12</v>
      </c>
      <c r="J135" s="694">
        <v>8</v>
      </c>
      <c r="K135" s="694">
        <v>9</v>
      </c>
      <c r="L135" s="694">
        <v>12</v>
      </c>
      <c r="M135" s="694">
        <v>7</v>
      </c>
      <c r="N135" s="693">
        <f t="shared" si="17"/>
        <v>100</v>
      </c>
      <c r="O135" s="685"/>
      <c r="P135" s="730"/>
      <c r="Q135" s="685"/>
    </row>
    <row r="136" spans="1:17" s="680" customFormat="1" ht="23.25">
      <c r="A136" s="898" t="s">
        <v>390</v>
      </c>
      <c r="B136" s="693"/>
      <c r="C136" s="693"/>
      <c r="D136" s="899"/>
      <c r="E136" s="693">
        <v>10</v>
      </c>
      <c r="F136" s="693">
        <v>7</v>
      </c>
      <c r="G136" s="693">
        <v>19</v>
      </c>
      <c r="H136" s="693">
        <v>8</v>
      </c>
      <c r="I136" s="693">
        <v>7</v>
      </c>
      <c r="J136" s="694">
        <v>17</v>
      </c>
      <c r="K136" s="694">
        <v>15</v>
      </c>
      <c r="L136" s="694">
        <v>7</v>
      </c>
      <c r="M136" s="694">
        <v>7</v>
      </c>
      <c r="N136" s="693">
        <f t="shared" si="17"/>
        <v>97</v>
      </c>
      <c r="O136" s="685"/>
      <c r="P136" s="730"/>
      <c r="Q136" s="685"/>
    </row>
    <row r="137" spans="1:17" s="680" customFormat="1" ht="23.25">
      <c r="A137" s="898" t="s">
        <v>374</v>
      </c>
      <c r="B137" s="693"/>
      <c r="C137" s="693"/>
      <c r="D137" s="899"/>
      <c r="E137" s="693">
        <v>10</v>
      </c>
      <c r="F137" s="693">
        <v>9</v>
      </c>
      <c r="G137" s="693">
        <v>7</v>
      </c>
      <c r="H137" s="693">
        <v>10</v>
      </c>
      <c r="I137" s="693">
        <v>15</v>
      </c>
      <c r="J137" s="694">
        <v>18</v>
      </c>
      <c r="K137" s="694">
        <v>4</v>
      </c>
      <c r="L137" s="694">
        <v>3</v>
      </c>
      <c r="M137" s="694">
        <v>9</v>
      </c>
      <c r="N137" s="693">
        <f t="shared" si="17"/>
        <v>85</v>
      </c>
      <c r="O137" s="685"/>
      <c r="P137" s="730"/>
      <c r="Q137" s="685"/>
    </row>
    <row r="138" spans="1:17" s="680" customFormat="1">
      <c r="A138" s="898" t="s">
        <v>396</v>
      </c>
      <c r="B138" s="693"/>
      <c r="C138" s="693"/>
      <c r="D138" s="899"/>
      <c r="E138" s="693">
        <v>2</v>
      </c>
      <c r="F138" s="693">
        <v>5</v>
      </c>
      <c r="G138" s="693">
        <v>10</v>
      </c>
      <c r="H138" s="693">
        <v>12</v>
      </c>
      <c r="I138" s="693">
        <v>10</v>
      </c>
      <c r="J138" s="694">
        <v>14</v>
      </c>
      <c r="K138" s="694">
        <v>10</v>
      </c>
      <c r="L138" s="694">
        <v>5</v>
      </c>
      <c r="M138" s="694">
        <v>6</v>
      </c>
      <c r="N138" s="693">
        <f t="shared" si="17"/>
        <v>74</v>
      </c>
      <c r="O138" s="685"/>
      <c r="P138" s="730"/>
      <c r="Q138" s="685"/>
    </row>
    <row r="139" spans="1:17" s="680" customFormat="1" ht="23.25">
      <c r="A139" s="898" t="s">
        <v>348</v>
      </c>
      <c r="B139" s="693"/>
      <c r="C139" s="693"/>
      <c r="D139" s="899"/>
      <c r="E139" s="693">
        <v>4</v>
      </c>
      <c r="F139" s="693">
        <v>6</v>
      </c>
      <c r="G139" s="693">
        <v>2</v>
      </c>
      <c r="H139" s="693">
        <v>4</v>
      </c>
      <c r="I139" s="693">
        <v>13</v>
      </c>
      <c r="J139" s="694">
        <v>11</v>
      </c>
      <c r="K139" s="694">
        <v>7</v>
      </c>
      <c r="L139" s="694">
        <v>5</v>
      </c>
      <c r="M139" s="694">
        <v>10</v>
      </c>
      <c r="N139" s="693">
        <f t="shared" si="17"/>
        <v>62</v>
      </c>
      <c r="O139" s="685"/>
      <c r="P139" s="730"/>
      <c r="Q139" s="685"/>
    </row>
    <row r="140" spans="1:17" s="680" customFormat="1" ht="23.25">
      <c r="A140" s="898" t="s">
        <v>385</v>
      </c>
      <c r="B140" s="693"/>
      <c r="C140" s="693"/>
      <c r="D140" s="899"/>
      <c r="E140" s="693">
        <v>8</v>
      </c>
      <c r="F140" s="693">
        <v>5</v>
      </c>
      <c r="G140" s="693">
        <v>5</v>
      </c>
      <c r="H140" s="693">
        <v>3</v>
      </c>
      <c r="I140" s="693">
        <v>9</v>
      </c>
      <c r="J140" s="694">
        <v>5</v>
      </c>
      <c r="K140" s="694">
        <v>7</v>
      </c>
      <c r="L140" s="694">
        <v>5</v>
      </c>
      <c r="M140" s="694">
        <v>7</v>
      </c>
      <c r="N140" s="693">
        <f t="shared" si="17"/>
        <v>54</v>
      </c>
      <c r="O140" s="685"/>
      <c r="P140" s="730"/>
      <c r="Q140" s="685"/>
    </row>
    <row r="141" spans="1:17" s="680" customFormat="1">
      <c r="A141" s="898" t="s">
        <v>250</v>
      </c>
      <c r="B141" s="693"/>
      <c r="C141" s="693"/>
      <c r="D141" s="899"/>
      <c r="E141" s="693">
        <v>3</v>
      </c>
      <c r="F141" s="693">
        <v>10</v>
      </c>
      <c r="G141" s="693">
        <v>6</v>
      </c>
      <c r="H141" s="693">
        <v>4</v>
      </c>
      <c r="I141" s="693">
        <v>8</v>
      </c>
      <c r="J141" s="694">
        <v>4</v>
      </c>
      <c r="K141" s="694">
        <v>8</v>
      </c>
      <c r="L141" s="694">
        <v>6</v>
      </c>
      <c r="M141" s="694">
        <v>5</v>
      </c>
      <c r="N141" s="693">
        <f t="shared" si="17"/>
        <v>54</v>
      </c>
      <c r="O141" s="685"/>
      <c r="P141" s="730"/>
      <c r="Q141" s="685"/>
    </row>
    <row r="142" spans="1:17" s="680" customFormat="1">
      <c r="A142" s="898" t="s">
        <v>277</v>
      </c>
      <c r="B142" s="693"/>
      <c r="C142" s="693"/>
      <c r="D142" s="899"/>
      <c r="E142" s="693">
        <v>5</v>
      </c>
      <c r="F142" s="693">
        <v>6</v>
      </c>
      <c r="G142" s="693">
        <v>6</v>
      </c>
      <c r="H142" s="693">
        <v>3</v>
      </c>
      <c r="I142" s="693">
        <v>11</v>
      </c>
      <c r="J142" s="694">
        <v>7</v>
      </c>
      <c r="K142" s="694">
        <v>5</v>
      </c>
      <c r="L142" s="694">
        <v>2</v>
      </c>
      <c r="M142" s="694">
        <v>8</v>
      </c>
      <c r="N142" s="693">
        <f t="shared" si="17"/>
        <v>53</v>
      </c>
      <c r="O142" s="685"/>
      <c r="P142" s="730"/>
      <c r="Q142" s="685"/>
    </row>
    <row r="143" spans="1:17" s="680" customFormat="1">
      <c r="A143" s="898" t="s">
        <v>279</v>
      </c>
      <c r="B143" s="693"/>
      <c r="C143" s="693"/>
      <c r="D143" s="899"/>
      <c r="E143" s="693">
        <v>8</v>
      </c>
      <c r="F143" s="693">
        <v>13</v>
      </c>
      <c r="G143" s="693">
        <v>4</v>
      </c>
      <c r="H143" s="693">
        <v>6</v>
      </c>
      <c r="I143" s="693">
        <v>4</v>
      </c>
      <c r="J143" s="694">
        <v>4</v>
      </c>
      <c r="K143" s="694">
        <v>6</v>
      </c>
      <c r="L143" s="694">
        <v>0</v>
      </c>
      <c r="M143" s="694">
        <v>5</v>
      </c>
      <c r="N143" s="693">
        <f t="shared" si="17"/>
        <v>50</v>
      </c>
      <c r="O143" s="685"/>
      <c r="P143" s="730"/>
      <c r="Q143" s="685"/>
    </row>
    <row r="144" spans="1:17" s="680" customFormat="1" ht="34.5">
      <c r="A144" s="898" t="s">
        <v>382</v>
      </c>
      <c r="B144" s="693"/>
      <c r="C144" s="693"/>
      <c r="D144" s="899"/>
      <c r="E144" s="693">
        <v>6</v>
      </c>
      <c r="F144" s="693">
        <v>3</v>
      </c>
      <c r="G144" s="693">
        <v>2</v>
      </c>
      <c r="H144" s="693">
        <v>2</v>
      </c>
      <c r="I144" s="693">
        <v>7</v>
      </c>
      <c r="J144" s="694">
        <v>12</v>
      </c>
      <c r="K144" s="694">
        <v>6</v>
      </c>
      <c r="L144" s="694">
        <v>5</v>
      </c>
      <c r="M144" s="694">
        <v>2</v>
      </c>
      <c r="N144" s="693">
        <f t="shared" si="17"/>
        <v>45</v>
      </c>
      <c r="O144" s="685"/>
      <c r="P144" s="730"/>
      <c r="Q144" s="685"/>
    </row>
    <row r="145" spans="1:17" s="680" customFormat="1">
      <c r="A145" s="898" t="s">
        <v>270</v>
      </c>
      <c r="B145" s="693"/>
      <c r="C145" s="693"/>
      <c r="D145" s="899"/>
      <c r="E145" s="693">
        <v>6</v>
      </c>
      <c r="F145" s="693">
        <v>3</v>
      </c>
      <c r="G145" s="693">
        <v>8</v>
      </c>
      <c r="H145" s="693">
        <v>1</v>
      </c>
      <c r="I145" s="693">
        <v>3</v>
      </c>
      <c r="J145" s="694">
        <v>6</v>
      </c>
      <c r="K145" s="694">
        <v>5</v>
      </c>
      <c r="L145" s="694">
        <v>7</v>
      </c>
      <c r="M145" s="694">
        <v>5</v>
      </c>
      <c r="N145" s="693">
        <f t="shared" si="17"/>
        <v>44</v>
      </c>
      <c r="O145" s="685"/>
      <c r="P145" s="730"/>
      <c r="Q145" s="685"/>
    </row>
    <row r="146" spans="1:17" s="680" customFormat="1">
      <c r="A146" s="898" t="s">
        <v>274</v>
      </c>
      <c r="B146" s="693"/>
      <c r="C146" s="693"/>
      <c r="D146" s="899"/>
      <c r="E146" s="693">
        <v>3</v>
      </c>
      <c r="F146" s="693">
        <v>1</v>
      </c>
      <c r="G146" s="693">
        <v>3</v>
      </c>
      <c r="H146" s="693">
        <v>6</v>
      </c>
      <c r="I146" s="693">
        <v>3</v>
      </c>
      <c r="J146" s="694">
        <v>13</v>
      </c>
      <c r="K146" s="694">
        <v>6</v>
      </c>
      <c r="L146" s="694">
        <v>3</v>
      </c>
      <c r="M146" s="694">
        <v>6</v>
      </c>
      <c r="N146" s="693">
        <f t="shared" si="17"/>
        <v>44</v>
      </c>
      <c r="O146" s="685"/>
      <c r="P146" s="730"/>
      <c r="Q146" s="685"/>
    </row>
    <row r="147" spans="1:17" s="680" customFormat="1">
      <c r="A147" s="898" t="s">
        <v>216</v>
      </c>
      <c r="B147" s="693"/>
      <c r="C147" s="693"/>
      <c r="D147" s="899"/>
      <c r="E147" s="693">
        <v>4</v>
      </c>
      <c r="F147" s="693">
        <v>4</v>
      </c>
      <c r="G147" s="693">
        <v>1</v>
      </c>
      <c r="H147" s="693">
        <v>7</v>
      </c>
      <c r="I147" s="693">
        <v>4</v>
      </c>
      <c r="J147" s="694">
        <v>6</v>
      </c>
      <c r="K147" s="694">
        <v>3</v>
      </c>
      <c r="L147" s="694">
        <v>4</v>
      </c>
      <c r="M147" s="694">
        <v>6</v>
      </c>
      <c r="N147" s="693">
        <f t="shared" si="17"/>
        <v>39</v>
      </c>
      <c r="O147" s="685"/>
      <c r="P147" s="730"/>
      <c r="Q147" s="685"/>
    </row>
    <row r="148" spans="1:17" s="680" customFormat="1" ht="23.25">
      <c r="A148" s="898" t="s">
        <v>369</v>
      </c>
      <c r="B148" s="693"/>
      <c r="C148" s="693"/>
      <c r="D148" s="899"/>
      <c r="E148" s="693">
        <v>5</v>
      </c>
      <c r="F148" s="693">
        <v>4</v>
      </c>
      <c r="G148" s="693">
        <v>7</v>
      </c>
      <c r="H148" s="693">
        <v>5</v>
      </c>
      <c r="I148" s="693">
        <v>3</v>
      </c>
      <c r="J148" s="694">
        <v>4</v>
      </c>
      <c r="K148" s="694">
        <v>5</v>
      </c>
      <c r="L148" s="694">
        <v>2</v>
      </c>
      <c r="M148" s="694">
        <v>4</v>
      </c>
      <c r="N148" s="693">
        <f t="shared" si="17"/>
        <v>39</v>
      </c>
      <c r="O148" s="685"/>
      <c r="P148" s="730"/>
      <c r="Q148" s="685"/>
    </row>
    <row r="149" spans="1:17" s="680" customFormat="1" ht="34.5">
      <c r="A149" s="898" t="s">
        <v>357</v>
      </c>
      <c r="B149" s="693"/>
      <c r="C149" s="693"/>
      <c r="D149" s="899"/>
      <c r="E149" s="693">
        <v>3</v>
      </c>
      <c r="F149" s="693">
        <v>2</v>
      </c>
      <c r="G149" s="693">
        <v>1</v>
      </c>
      <c r="H149" s="693">
        <v>4</v>
      </c>
      <c r="I149" s="693">
        <v>4</v>
      </c>
      <c r="J149" s="694">
        <v>5</v>
      </c>
      <c r="K149" s="694">
        <v>4</v>
      </c>
      <c r="L149" s="694">
        <v>3</v>
      </c>
      <c r="M149" s="694">
        <v>5</v>
      </c>
      <c r="N149" s="693">
        <f t="shared" si="17"/>
        <v>31</v>
      </c>
      <c r="O149" s="685"/>
      <c r="P149" s="730"/>
      <c r="Q149" s="685"/>
    </row>
    <row r="150" spans="1:17" s="680" customFormat="1">
      <c r="A150" s="898" t="s">
        <v>273</v>
      </c>
      <c r="B150" s="693"/>
      <c r="C150" s="693"/>
      <c r="D150" s="899"/>
      <c r="E150" s="693">
        <v>4</v>
      </c>
      <c r="F150" s="693">
        <v>4</v>
      </c>
      <c r="G150" s="693">
        <v>4</v>
      </c>
      <c r="H150" s="693">
        <v>4</v>
      </c>
      <c r="I150" s="693">
        <v>6</v>
      </c>
      <c r="J150" s="694">
        <v>2</v>
      </c>
      <c r="K150" s="694">
        <v>2</v>
      </c>
      <c r="L150" s="694">
        <v>1</v>
      </c>
      <c r="M150" s="694">
        <v>4</v>
      </c>
      <c r="N150" s="693">
        <f t="shared" si="17"/>
        <v>31</v>
      </c>
      <c r="O150" s="685"/>
      <c r="P150" s="730"/>
      <c r="Q150" s="685"/>
    </row>
    <row r="151" spans="1:17" s="680" customFormat="1" ht="34.5">
      <c r="A151" s="898" t="s">
        <v>381</v>
      </c>
      <c r="B151" s="693"/>
      <c r="C151" s="693"/>
      <c r="D151" s="899"/>
      <c r="E151" s="693">
        <v>7</v>
      </c>
      <c r="F151" s="693">
        <v>0</v>
      </c>
      <c r="G151" s="693">
        <v>4</v>
      </c>
      <c r="H151" s="693">
        <v>4</v>
      </c>
      <c r="I151" s="693">
        <v>3</v>
      </c>
      <c r="J151" s="694">
        <v>2</v>
      </c>
      <c r="K151" s="694">
        <v>1</v>
      </c>
      <c r="L151" s="694">
        <v>5</v>
      </c>
      <c r="M151" s="694">
        <v>4</v>
      </c>
      <c r="N151" s="693">
        <f t="shared" ref="N151:N182" si="18">SUM(B151:M151)</f>
        <v>30</v>
      </c>
      <c r="O151" s="685"/>
      <c r="P151" s="730"/>
      <c r="Q151" s="685"/>
    </row>
    <row r="152" spans="1:17" s="680" customFormat="1">
      <c r="A152" s="898" t="s">
        <v>266</v>
      </c>
      <c r="B152" s="693"/>
      <c r="C152" s="693"/>
      <c r="D152" s="899"/>
      <c r="E152" s="693">
        <v>4</v>
      </c>
      <c r="F152" s="693">
        <v>4</v>
      </c>
      <c r="G152" s="693">
        <v>3</v>
      </c>
      <c r="H152" s="693">
        <v>1</v>
      </c>
      <c r="I152" s="693">
        <v>3</v>
      </c>
      <c r="J152" s="694">
        <v>3</v>
      </c>
      <c r="K152" s="694">
        <v>5</v>
      </c>
      <c r="L152" s="694">
        <v>4</v>
      </c>
      <c r="M152" s="694">
        <v>3</v>
      </c>
      <c r="N152" s="693">
        <f t="shared" si="18"/>
        <v>30</v>
      </c>
      <c r="O152" s="685"/>
      <c r="P152" s="730"/>
      <c r="Q152" s="685"/>
    </row>
    <row r="153" spans="1:17" s="680" customFormat="1" ht="23.25">
      <c r="A153" s="898" t="s">
        <v>272</v>
      </c>
      <c r="B153" s="693"/>
      <c r="C153" s="693"/>
      <c r="D153" s="899"/>
      <c r="E153" s="693">
        <v>4</v>
      </c>
      <c r="F153" s="693">
        <v>3</v>
      </c>
      <c r="G153" s="693">
        <v>5</v>
      </c>
      <c r="H153" s="693">
        <v>4</v>
      </c>
      <c r="I153" s="693">
        <v>3</v>
      </c>
      <c r="J153" s="694">
        <v>2</v>
      </c>
      <c r="K153" s="694">
        <v>4</v>
      </c>
      <c r="L153" s="694">
        <v>1</v>
      </c>
      <c r="M153" s="694">
        <v>4</v>
      </c>
      <c r="N153" s="693">
        <f t="shared" si="18"/>
        <v>30</v>
      </c>
      <c r="O153" s="685"/>
      <c r="P153" s="730"/>
      <c r="Q153" s="685"/>
    </row>
    <row r="154" spans="1:17" s="680" customFormat="1">
      <c r="A154" s="898" t="s">
        <v>373</v>
      </c>
      <c r="B154" s="693"/>
      <c r="C154" s="693"/>
      <c r="D154" s="899"/>
      <c r="E154" s="693">
        <v>5</v>
      </c>
      <c r="F154" s="693">
        <v>5</v>
      </c>
      <c r="G154" s="693">
        <v>4</v>
      </c>
      <c r="H154" s="693">
        <v>3</v>
      </c>
      <c r="I154" s="693">
        <v>3</v>
      </c>
      <c r="J154" s="694">
        <v>1</v>
      </c>
      <c r="K154" s="694">
        <v>3</v>
      </c>
      <c r="L154" s="694">
        <v>3</v>
      </c>
      <c r="M154" s="694">
        <v>2</v>
      </c>
      <c r="N154" s="693">
        <f t="shared" si="18"/>
        <v>29</v>
      </c>
      <c r="O154" s="685"/>
      <c r="P154" s="685"/>
      <c r="Q154" s="685"/>
    </row>
    <row r="155" spans="1:17" s="680" customFormat="1">
      <c r="A155" s="898" t="s">
        <v>259</v>
      </c>
      <c r="B155" s="693"/>
      <c r="C155" s="693"/>
      <c r="D155" s="899"/>
      <c r="E155" s="693">
        <v>5</v>
      </c>
      <c r="F155" s="693">
        <v>1</v>
      </c>
      <c r="G155" s="693">
        <v>2</v>
      </c>
      <c r="H155" s="693">
        <v>2</v>
      </c>
      <c r="I155" s="693">
        <v>2</v>
      </c>
      <c r="J155" s="694">
        <v>3</v>
      </c>
      <c r="K155" s="694">
        <v>7</v>
      </c>
      <c r="L155" s="694">
        <v>3</v>
      </c>
      <c r="M155" s="694">
        <v>4</v>
      </c>
      <c r="N155" s="693">
        <f t="shared" si="18"/>
        <v>29</v>
      </c>
      <c r="O155" s="685"/>
      <c r="P155" s="685"/>
      <c r="Q155" s="685"/>
    </row>
    <row r="156" spans="1:17" s="680" customFormat="1">
      <c r="A156" s="898" t="s">
        <v>271</v>
      </c>
      <c r="B156" s="693"/>
      <c r="C156" s="693"/>
      <c r="D156" s="899"/>
      <c r="E156" s="693">
        <v>4</v>
      </c>
      <c r="F156" s="693">
        <v>3</v>
      </c>
      <c r="G156" s="693">
        <v>2</v>
      </c>
      <c r="H156" s="693">
        <v>3</v>
      </c>
      <c r="I156" s="693">
        <v>1</v>
      </c>
      <c r="J156" s="694">
        <v>6</v>
      </c>
      <c r="K156" s="694">
        <v>4</v>
      </c>
      <c r="L156" s="694">
        <v>2</v>
      </c>
      <c r="M156" s="694">
        <v>4</v>
      </c>
      <c r="N156" s="693">
        <f t="shared" si="18"/>
        <v>29</v>
      </c>
      <c r="O156" s="685"/>
      <c r="P156" s="685"/>
      <c r="Q156" s="685"/>
    </row>
    <row r="157" spans="1:17" s="680" customFormat="1" ht="33.75">
      <c r="A157" s="900" t="s">
        <v>361</v>
      </c>
      <c r="B157" s="693"/>
      <c r="C157" s="693"/>
      <c r="D157" s="899"/>
      <c r="E157" s="693">
        <v>1</v>
      </c>
      <c r="F157" s="693">
        <v>1</v>
      </c>
      <c r="G157" s="693">
        <v>2</v>
      </c>
      <c r="H157" s="693">
        <v>4</v>
      </c>
      <c r="I157" s="693">
        <v>3</v>
      </c>
      <c r="J157" s="694">
        <v>2</v>
      </c>
      <c r="K157" s="694">
        <v>6</v>
      </c>
      <c r="L157" s="694">
        <v>1</v>
      </c>
      <c r="M157" s="694">
        <v>8</v>
      </c>
      <c r="N157" s="693">
        <f t="shared" si="18"/>
        <v>28</v>
      </c>
      <c r="O157" s="685"/>
      <c r="P157" s="685"/>
      <c r="Q157" s="685"/>
    </row>
    <row r="158" spans="1:17" s="680" customFormat="1" ht="23.25">
      <c r="A158" s="898" t="s">
        <v>403</v>
      </c>
      <c r="B158" s="693"/>
      <c r="C158" s="693"/>
      <c r="D158" s="899"/>
      <c r="E158" s="693">
        <v>7</v>
      </c>
      <c r="F158" s="693">
        <v>0</v>
      </c>
      <c r="G158" s="693">
        <v>6</v>
      </c>
      <c r="H158" s="693">
        <v>3</v>
      </c>
      <c r="I158" s="693">
        <v>3</v>
      </c>
      <c r="J158" s="694">
        <v>4</v>
      </c>
      <c r="K158" s="694">
        <v>1</v>
      </c>
      <c r="L158" s="694">
        <v>1</v>
      </c>
      <c r="M158" s="694">
        <v>3</v>
      </c>
      <c r="N158" s="693">
        <f t="shared" si="18"/>
        <v>28</v>
      </c>
      <c r="O158" s="685"/>
      <c r="P158" s="685"/>
      <c r="Q158" s="685"/>
    </row>
    <row r="159" spans="1:17" s="680" customFormat="1" ht="23.25">
      <c r="A159" s="898" t="s">
        <v>365</v>
      </c>
      <c r="B159" s="693"/>
      <c r="C159" s="693"/>
      <c r="D159" s="899"/>
      <c r="E159" s="693">
        <v>5</v>
      </c>
      <c r="F159" s="693">
        <v>3</v>
      </c>
      <c r="G159" s="693">
        <v>4</v>
      </c>
      <c r="H159" s="693">
        <v>5</v>
      </c>
      <c r="I159" s="693">
        <v>1</v>
      </c>
      <c r="J159" s="694">
        <v>1</v>
      </c>
      <c r="K159" s="694">
        <v>1</v>
      </c>
      <c r="L159" s="694">
        <v>2</v>
      </c>
      <c r="M159" s="694">
        <v>5</v>
      </c>
      <c r="N159" s="693">
        <f t="shared" si="18"/>
        <v>27</v>
      </c>
      <c r="O159" s="685"/>
      <c r="P159" s="685"/>
      <c r="Q159" s="685"/>
    </row>
    <row r="160" spans="1:17" s="680" customFormat="1">
      <c r="A160" s="898" t="s">
        <v>254</v>
      </c>
      <c r="B160" s="693"/>
      <c r="C160" s="693"/>
      <c r="D160" s="899"/>
      <c r="E160" s="693">
        <v>3</v>
      </c>
      <c r="F160" s="693">
        <v>2</v>
      </c>
      <c r="G160" s="693">
        <v>5</v>
      </c>
      <c r="H160" s="693">
        <v>2</v>
      </c>
      <c r="I160" s="693">
        <v>6</v>
      </c>
      <c r="J160" s="694">
        <v>3</v>
      </c>
      <c r="K160" s="694">
        <v>1</v>
      </c>
      <c r="L160" s="694">
        <v>1</v>
      </c>
      <c r="M160" s="694">
        <v>4</v>
      </c>
      <c r="N160" s="693">
        <f t="shared" si="18"/>
        <v>27</v>
      </c>
      <c r="O160" s="685"/>
      <c r="P160" s="685"/>
      <c r="Q160" s="685"/>
    </row>
    <row r="161" spans="1:17" s="680" customFormat="1">
      <c r="A161" s="898" t="s">
        <v>261</v>
      </c>
      <c r="B161" s="693"/>
      <c r="C161" s="693"/>
      <c r="D161" s="899"/>
      <c r="E161" s="693">
        <v>3</v>
      </c>
      <c r="F161" s="693">
        <v>2</v>
      </c>
      <c r="G161" s="693">
        <v>4</v>
      </c>
      <c r="H161" s="693">
        <v>3</v>
      </c>
      <c r="I161" s="693">
        <v>1</v>
      </c>
      <c r="J161" s="694">
        <v>3</v>
      </c>
      <c r="K161" s="694">
        <v>2</v>
      </c>
      <c r="L161" s="694">
        <v>2</v>
      </c>
      <c r="M161" s="694">
        <v>7</v>
      </c>
      <c r="N161" s="693">
        <f t="shared" si="18"/>
        <v>27</v>
      </c>
      <c r="O161" s="685"/>
      <c r="P161" s="685"/>
      <c r="Q161" s="685"/>
    </row>
    <row r="162" spans="1:17" s="680" customFormat="1">
      <c r="A162" s="898" t="s">
        <v>264</v>
      </c>
      <c r="B162" s="693"/>
      <c r="C162" s="693"/>
      <c r="D162" s="899"/>
      <c r="E162" s="693">
        <v>3</v>
      </c>
      <c r="F162" s="693">
        <v>3</v>
      </c>
      <c r="G162" s="693">
        <v>3</v>
      </c>
      <c r="H162" s="693">
        <v>2</v>
      </c>
      <c r="I162" s="693">
        <v>1</v>
      </c>
      <c r="J162" s="694">
        <v>1</v>
      </c>
      <c r="K162" s="694">
        <v>6</v>
      </c>
      <c r="L162" s="694">
        <v>4</v>
      </c>
      <c r="M162" s="694">
        <v>4</v>
      </c>
      <c r="N162" s="693">
        <f t="shared" si="18"/>
        <v>27</v>
      </c>
      <c r="O162" s="685"/>
      <c r="P162" s="685"/>
      <c r="Q162" s="685"/>
    </row>
    <row r="163" spans="1:17" s="680" customFormat="1">
      <c r="A163" s="898" t="s">
        <v>268</v>
      </c>
      <c r="B163" s="693"/>
      <c r="C163" s="693"/>
      <c r="D163" s="899"/>
      <c r="E163" s="693">
        <v>3</v>
      </c>
      <c r="F163" s="693">
        <v>3</v>
      </c>
      <c r="G163" s="693">
        <v>4</v>
      </c>
      <c r="H163" s="693">
        <v>4</v>
      </c>
      <c r="I163" s="693">
        <v>3</v>
      </c>
      <c r="J163" s="694">
        <v>2</v>
      </c>
      <c r="K163" s="694">
        <v>3</v>
      </c>
      <c r="L163" s="694">
        <v>0</v>
      </c>
      <c r="M163" s="694">
        <v>4</v>
      </c>
      <c r="N163" s="693">
        <f t="shared" si="18"/>
        <v>26</v>
      </c>
      <c r="O163" s="685"/>
      <c r="P163" s="685"/>
      <c r="Q163" s="685"/>
    </row>
    <row r="164" spans="1:17" s="680" customFormat="1" ht="23.25">
      <c r="A164" s="898" t="s">
        <v>404</v>
      </c>
      <c r="B164" s="693"/>
      <c r="C164" s="693"/>
      <c r="D164" s="899"/>
      <c r="E164" s="693">
        <v>8</v>
      </c>
      <c r="F164" s="693">
        <v>2</v>
      </c>
      <c r="G164" s="693">
        <v>3</v>
      </c>
      <c r="H164" s="693">
        <v>2</v>
      </c>
      <c r="I164" s="693">
        <v>1</v>
      </c>
      <c r="J164" s="694">
        <v>2</v>
      </c>
      <c r="K164" s="694">
        <v>4</v>
      </c>
      <c r="L164" s="694">
        <v>0</v>
      </c>
      <c r="M164" s="694">
        <v>3</v>
      </c>
      <c r="N164" s="693">
        <f t="shared" si="18"/>
        <v>25</v>
      </c>
      <c r="O164" s="685"/>
      <c r="P164" s="685"/>
      <c r="Q164" s="685"/>
    </row>
    <row r="165" spans="1:17" s="680" customFormat="1" ht="23.25">
      <c r="A165" s="898" t="s">
        <v>263</v>
      </c>
      <c r="B165" s="693"/>
      <c r="C165" s="693"/>
      <c r="D165" s="899"/>
      <c r="E165" s="693">
        <v>2</v>
      </c>
      <c r="F165" s="693">
        <v>2</v>
      </c>
      <c r="G165" s="693">
        <v>3</v>
      </c>
      <c r="H165" s="693">
        <v>2</v>
      </c>
      <c r="I165" s="693">
        <v>4</v>
      </c>
      <c r="J165" s="694">
        <v>3</v>
      </c>
      <c r="K165" s="694">
        <v>4</v>
      </c>
      <c r="L165" s="694">
        <v>1</v>
      </c>
      <c r="M165" s="694">
        <v>3</v>
      </c>
      <c r="N165" s="693">
        <f t="shared" si="18"/>
        <v>24</v>
      </c>
      <c r="O165" s="685"/>
      <c r="P165" s="685"/>
      <c r="Q165" s="685"/>
    </row>
    <row r="166" spans="1:17" s="680" customFormat="1" ht="23.25">
      <c r="A166" s="898" t="s">
        <v>278</v>
      </c>
      <c r="B166" s="693"/>
      <c r="C166" s="693"/>
      <c r="D166" s="899"/>
      <c r="E166" s="693">
        <v>2</v>
      </c>
      <c r="F166" s="693">
        <v>2</v>
      </c>
      <c r="G166" s="693">
        <v>2</v>
      </c>
      <c r="H166" s="693">
        <v>3</v>
      </c>
      <c r="I166" s="693">
        <v>3</v>
      </c>
      <c r="J166" s="694">
        <v>4</v>
      </c>
      <c r="K166" s="694">
        <v>3</v>
      </c>
      <c r="L166" s="694">
        <v>1</v>
      </c>
      <c r="M166" s="694">
        <v>4</v>
      </c>
      <c r="N166" s="693">
        <f t="shared" si="18"/>
        <v>24</v>
      </c>
      <c r="O166" s="685"/>
      <c r="P166" s="685"/>
      <c r="Q166" s="685"/>
    </row>
    <row r="167" spans="1:17" s="680" customFormat="1">
      <c r="A167" s="704" t="s">
        <v>406</v>
      </c>
      <c r="B167" s="693"/>
      <c r="C167" s="693"/>
      <c r="D167" s="899"/>
      <c r="E167" s="693">
        <v>4</v>
      </c>
      <c r="F167" s="693">
        <v>2</v>
      </c>
      <c r="G167" s="693">
        <v>3</v>
      </c>
      <c r="H167" s="693">
        <v>1</v>
      </c>
      <c r="I167" s="693">
        <v>3</v>
      </c>
      <c r="J167" s="694">
        <v>2</v>
      </c>
      <c r="K167" s="694">
        <v>1</v>
      </c>
      <c r="L167" s="694">
        <v>4</v>
      </c>
      <c r="M167" s="694">
        <v>3</v>
      </c>
      <c r="N167" s="693">
        <f t="shared" si="18"/>
        <v>23</v>
      </c>
      <c r="O167" s="685"/>
      <c r="P167" s="685"/>
      <c r="Q167" s="685"/>
    </row>
    <row r="168" spans="1:17" s="680" customFormat="1" ht="22.5">
      <c r="A168" s="694" t="s">
        <v>356</v>
      </c>
      <c r="B168" s="693"/>
      <c r="C168" s="693"/>
      <c r="D168" s="899"/>
      <c r="E168" s="693">
        <v>0</v>
      </c>
      <c r="F168" s="693">
        <v>1</v>
      </c>
      <c r="G168" s="693">
        <v>0</v>
      </c>
      <c r="H168" s="693">
        <v>6</v>
      </c>
      <c r="I168" s="693">
        <v>4</v>
      </c>
      <c r="J168" s="694">
        <v>5</v>
      </c>
      <c r="K168" s="694">
        <v>3</v>
      </c>
      <c r="L168" s="694">
        <v>2</v>
      </c>
      <c r="M168" s="694">
        <v>1</v>
      </c>
      <c r="N168" s="693">
        <f t="shared" si="18"/>
        <v>22</v>
      </c>
      <c r="O168" s="685"/>
      <c r="P168" s="685"/>
      <c r="Q168" s="685"/>
    </row>
    <row r="169" spans="1:17" s="680" customFormat="1">
      <c r="A169" s="898" t="s">
        <v>260</v>
      </c>
      <c r="B169" s="693"/>
      <c r="C169" s="693"/>
      <c r="D169" s="899"/>
      <c r="E169" s="693">
        <v>5</v>
      </c>
      <c r="F169" s="693">
        <v>0</v>
      </c>
      <c r="G169" s="693">
        <v>2</v>
      </c>
      <c r="H169" s="693">
        <v>4</v>
      </c>
      <c r="I169" s="693">
        <v>2</v>
      </c>
      <c r="J169" s="694">
        <v>2</v>
      </c>
      <c r="K169" s="694">
        <v>0</v>
      </c>
      <c r="L169" s="694">
        <v>3</v>
      </c>
      <c r="M169" s="694">
        <v>4</v>
      </c>
      <c r="N169" s="693">
        <f t="shared" si="18"/>
        <v>22</v>
      </c>
      <c r="O169" s="685"/>
      <c r="P169" s="685"/>
      <c r="Q169" s="685"/>
    </row>
    <row r="170" spans="1:17" s="680" customFormat="1" ht="23.25">
      <c r="A170" s="898" t="s">
        <v>275</v>
      </c>
      <c r="B170" s="693"/>
      <c r="C170" s="693"/>
      <c r="D170" s="899"/>
      <c r="E170" s="693">
        <v>2</v>
      </c>
      <c r="F170" s="693">
        <v>1</v>
      </c>
      <c r="G170" s="693">
        <v>4</v>
      </c>
      <c r="H170" s="693">
        <v>1</v>
      </c>
      <c r="I170" s="693">
        <v>1</v>
      </c>
      <c r="J170" s="694">
        <v>3</v>
      </c>
      <c r="K170" s="694">
        <v>2</v>
      </c>
      <c r="L170" s="694">
        <v>2</v>
      </c>
      <c r="M170" s="694">
        <v>5</v>
      </c>
      <c r="N170" s="693">
        <f t="shared" si="18"/>
        <v>21</v>
      </c>
      <c r="O170" s="685"/>
      <c r="P170" s="685"/>
      <c r="Q170" s="685"/>
    </row>
    <row r="171" spans="1:17" s="680" customFormat="1" ht="23.25">
      <c r="A171" s="903" t="s">
        <v>399</v>
      </c>
      <c r="B171" s="693"/>
      <c r="C171" s="693"/>
      <c r="D171" s="899"/>
      <c r="E171" s="693">
        <v>1</v>
      </c>
      <c r="F171" s="693">
        <v>1</v>
      </c>
      <c r="G171" s="693">
        <v>1</v>
      </c>
      <c r="H171" s="693">
        <v>3</v>
      </c>
      <c r="I171" s="693">
        <v>7</v>
      </c>
      <c r="J171" s="694">
        <v>3</v>
      </c>
      <c r="K171" s="694">
        <v>1</v>
      </c>
      <c r="L171" s="694">
        <v>0</v>
      </c>
      <c r="M171" s="694">
        <v>3</v>
      </c>
      <c r="N171" s="693">
        <f t="shared" si="18"/>
        <v>20</v>
      </c>
      <c r="O171" s="685"/>
      <c r="P171" s="685"/>
      <c r="Q171" s="685"/>
    </row>
    <row r="172" spans="1:17" s="680" customFormat="1" ht="23.25">
      <c r="A172" s="898" t="s">
        <v>252</v>
      </c>
      <c r="B172" s="693"/>
      <c r="C172" s="693"/>
      <c r="D172" s="899"/>
      <c r="E172" s="693">
        <v>3</v>
      </c>
      <c r="F172" s="693">
        <v>0</v>
      </c>
      <c r="G172" s="693">
        <v>4</v>
      </c>
      <c r="H172" s="693">
        <v>1</v>
      </c>
      <c r="I172" s="693">
        <v>4</v>
      </c>
      <c r="J172" s="694">
        <v>2</v>
      </c>
      <c r="K172" s="694">
        <v>2</v>
      </c>
      <c r="L172" s="694">
        <v>1</v>
      </c>
      <c r="M172" s="694">
        <v>3</v>
      </c>
      <c r="N172" s="693">
        <f t="shared" si="18"/>
        <v>20</v>
      </c>
      <c r="O172" s="685"/>
      <c r="P172" s="685"/>
      <c r="Q172" s="685"/>
    </row>
    <row r="173" spans="1:17" s="680" customFormat="1">
      <c r="A173" s="898" t="s">
        <v>251</v>
      </c>
      <c r="B173" s="693"/>
      <c r="C173" s="693"/>
      <c r="D173" s="899"/>
      <c r="E173" s="693">
        <v>4</v>
      </c>
      <c r="F173" s="693">
        <v>2</v>
      </c>
      <c r="G173" s="693">
        <v>2</v>
      </c>
      <c r="H173" s="693">
        <v>2</v>
      </c>
      <c r="I173" s="693">
        <v>2</v>
      </c>
      <c r="J173" s="694">
        <v>2</v>
      </c>
      <c r="K173" s="694">
        <v>1</v>
      </c>
      <c r="L173" s="694">
        <v>0</v>
      </c>
      <c r="M173" s="694">
        <v>4</v>
      </c>
      <c r="N173" s="693">
        <f t="shared" si="18"/>
        <v>19</v>
      </c>
      <c r="O173" s="685"/>
      <c r="P173" s="730"/>
      <c r="Q173" s="685"/>
    </row>
    <row r="174" spans="1:17" s="680" customFormat="1">
      <c r="A174" s="898" t="s">
        <v>267</v>
      </c>
      <c r="B174" s="693"/>
      <c r="C174" s="693"/>
      <c r="D174" s="899"/>
      <c r="E174" s="693">
        <v>4</v>
      </c>
      <c r="F174" s="693">
        <v>2</v>
      </c>
      <c r="G174" s="693">
        <v>2</v>
      </c>
      <c r="H174" s="693">
        <v>3</v>
      </c>
      <c r="I174" s="693">
        <v>1</v>
      </c>
      <c r="J174" s="694">
        <v>2</v>
      </c>
      <c r="K174" s="694">
        <v>2</v>
      </c>
      <c r="L174" s="694">
        <v>0</v>
      </c>
      <c r="M174" s="694">
        <v>3</v>
      </c>
      <c r="N174" s="693">
        <f t="shared" si="18"/>
        <v>19</v>
      </c>
      <c r="O174" s="685"/>
      <c r="P174" s="730"/>
      <c r="Q174" s="685"/>
    </row>
    <row r="175" spans="1:17" s="680" customFormat="1" ht="23.25">
      <c r="A175" s="898" t="s">
        <v>387</v>
      </c>
      <c r="B175" s="693"/>
      <c r="C175" s="693"/>
      <c r="D175" s="899"/>
      <c r="E175" s="693">
        <v>1</v>
      </c>
      <c r="F175" s="693">
        <v>2</v>
      </c>
      <c r="G175" s="693">
        <v>1</v>
      </c>
      <c r="H175" s="693">
        <v>3</v>
      </c>
      <c r="I175" s="693">
        <v>1</v>
      </c>
      <c r="J175" s="694">
        <v>3</v>
      </c>
      <c r="K175" s="694">
        <v>3</v>
      </c>
      <c r="L175" s="694">
        <v>0</v>
      </c>
      <c r="M175" s="694">
        <v>4</v>
      </c>
      <c r="N175" s="693">
        <f t="shared" si="18"/>
        <v>18</v>
      </c>
      <c r="O175" s="685"/>
      <c r="P175" s="730"/>
      <c r="Q175" s="685"/>
    </row>
    <row r="176" spans="1:17" s="680" customFormat="1">
      <c r="A176" s="693" t="s">
        <v>280</v>
      </c>
      <c r="B176" s="693"/>
      <c r="C176" s="693"/>
      <c r="D176" s="899"/>
      <c r="E176" s="693">
        <v>2</v>
      </c>
      <c r="F176" s="693">
        <v>3</v>
      </c>
      <c r="G176" s="693">
        <v>3</v>
      </c>
      <c r="H176" s="693">
        <v>2</v>
      </c>
      <c r="I176" s="693">
        <v>1</v>
      </c>
      <c r="J176" s="694">
        <v>1</v>
      </c>
      <c r="K176" s="694">
        <v>2</v>
      </c>
      <c r="L176" s="694">
        <v>0</v>
      </c>
      <c r="M176" s="694">
        <v>4</v>
      </c>
      <c r="N176" s="693">
        <f t="shared" si="18"/>
        <v>18</v>
      </c>
      <c r="O176" s="685"/>
      <c r="P176" s="730"/>
      <c r="Q176" s="685"/>
    </row>
    <row r="177" spans="1:17" s="680" customFormat="1" ht="23.25">
      <c r="A177" s="898" t="s">
        <v>405</v>
      </c>
      <c r="B177" s="693"/>
      <c r="C177" s="693"/>
      <c r="D177" s="899"/>
      <c r="E177" s="693">
        <v>3</v>
      </c>
      <c r="F177" s="693">
        <v>0</v>
      </c>
      <c r="G177" s="693">
        <v>3</v>
      </c>
      <c r="H177" s="693">
        <v>2</v>
      </c>
      <c r="I177" s="693">
        <v>4</v>
      </c>
      <c r="J177" s="694">
        <v>1</v>
      </c>
      <c r="K177" s="694">
        <v>1</v>
      </c>
      <c r="L177" s="694">
        <v>0</v>
      </c>
      <c r="M177" s="694">
        <v>3</v>
      </c>
      <c r="N177" s="693">
        <f t="shared" si="18"/>
        <v>17</v>
      </c>
      <c r="O177" s="685"/>
      <c r="P177" s="730"/>
      <c r="Q177" s="685"/>
    </row>
    <row r="178" spans="1:17" s="680" customFormat="1">
      <c r="A178" s="898" t="s">
        <v>269</v>
      </c>
      <c r="B178" s="693"/>
      <c r="C178" s="693"/>
      <c r="D178" s="899"/>
      <c r="E178" s="693">
        <v>3</v>
      </c>
      <c r="F178" s="693">
        <v>0</v>
      </c>
      <c r="G178" s="693">
        <v>2</v>
      </c>
      <c r="H178" s="693">
        <v>1</v>
      </c>
      <c r="I178" s="693">
        <v>1</v>
      </c>
      <c r="J178" s="694">
        <v>2</v>
      </c>
      <c r="K178" s="694">
        <v>3</v>
      </c>
      <c r="L178" s="694">
        <v>0</v>
      </c>
      <c r="M178" s="694">
        <v>5</v>
      </c>
      <c r="N178" s="693">
        <f t="shared" si="18"/>
        <v>17</v>
      </c>
      <c r="O178" s="685"/>
      <c r="P178" s="730"/>
      <c r="Q178" s="685"/>
    </row>
    <row r="179" spans="1:17" s="680" customFormat="1">
      <c r="A179" s="898" t="s">
        <v>402</v>
      </c>
      <c r="B179" s="693"/>
      <c r="C179" s="693"/>
      <c r="D179" s="899"/>
      <c r="E179" s="693">
        <v>2</v>
      </c>
      <c r="F179" s="693">
        <v>1</v>
      </c>
      <c r="G179" s="693">
        <v>1</v>
      </c>
      <c r="H179" s="693">
        <v>2</v>
      </c>
      <c r="I179" s="693">
        <v>2</v>
      </c>
      <c r="J179" s="694">
        <v>3</v>
      </c>
      <c r="K179" s="694">
        <v>2</v>
      </c>
      <c r="L179" s="694">
        <v>1</v>
      </c>
      <c r="M179" s="694">
        <v>2</v>
      </c>
      <c r="N179" s="693">
        <f t="shared" si="18"/>
        <v>16</v>
      </c>
      <c r="O179" s="685"/>
      <c r="P179" s="730"/>
      <c r="Q179" s="685"/>
    </row>
    <row r="180" spans="1:17" s="680" customFormat="1" ht="23.25">
      <c r="A180" s="898" t="s">
        <v>256</v>
      </c>
      <c r="B180" s="693"/>
      <c r="C180" s="693"/>
      <c r="D180" s="899"/>
      <c r="E180" s="693">
        <v>4</v>
      </c>
      <c r="F180" s="693">
        <v>1</v>
      </c>
      <c r="G180" s="693">
        <v>2</v>
      </c>
      <c r="H180" s="693">
        <v>1</v>
      </c>
      <c r="I180" s="693">
        <v>1</v>
      </c>
      <c r="J180" s="694">
        <v>2</v>
      </c>
      <c r="K180" s="694">
        <v>1</v>
      </c>
      <c r="L180" s="694">
        <v>0</v>
      </c>
      <c r="M180" s="694">
        <v>4</v>
      </c>
      <c r="N180" s="693">
        <f t="shared" si="18"/>
        <v>16</v>
      </c>
      <c r="O180" s="685"/>
      <c r="P180" s="730"/>
      <c r="Q180" s="685"/>
    </row>
    <row r="181" spans="1:17" s="680" customFormat="1">
      <c r="A181" s="898" t="s">
        <v>262</v>
      </c>
      <c r="B181" s="693"/>
      <c r="C181" s="693"/>
      <c r="D181" s="899"/>
      <c r="E181" s="693">
        <v>2</v>
      </c>
      <c r="F181" s="693">
        <v>0</v>
      </c>
      <c r="G181" s="693">
        <v>3</v>
      </c>
      <c r="H181" s="693">
        <v>2</v>
      </c>
      <c r="I181" s="693">
        <v>1</v>
      </c>
      <c r="J181" s="694">
        <v>1</v>
      </c>
      <c r="K181" s="694">
        <v>1</v>
      </c>
      <c r="L181" s="694">
        <v>2</v>
      </c>
      <c r="M181" s="694">
        <v>4</v>
      </c>
      <c r="N181" s="693">
        <f t="shared" si="18"/>
        <v>16</v>
      </c>
      <c r="O181" s="685"/>
      <c r="P181" s="730"/>
      <c r="Q181" s="685"/>
    </row>
    <row r="182" spans="1:17" s="680" customFormat="1">
      <c r="A182" s="898" t="s">
        <v>276</v>
      </c>
      <c r="B182" s="693"/>
      <c r="C182" s="693"/>
      <c r="D182" s="899"/>
      <c r="E182" s="693">
        <v>3</v>
      </c>
      <c r="F182" s="693">
        <v>1</v>
      </c>
      <c r="G182" s="693">
        <v>3</v>
      </c>
      <c r="H182" s="693">
        <v>1</v>
      </c>
      <c r="I182" s="693">
        <v>2</v>
      </c>
      <c r="J182" s="694">
        <v>2</v>
      </c>
      <c r="K182" s="694">
        <v>1</v>
      </c>
      <c r="L182" s="694">
        <v>0</v>
      </c>
      <c r="M182" s="694">
        <v>3</v>
      </c>
      <c r="N182" s="693">
        <f t="shared" si="18"/>
        <v>16</v>
      </c>
      <c r="O182" s="685"/>
      <c r="P182" s="730"/>
      <c r="Q182" s="685"/>
    </row>
    <row r="183" spans="1:17" s="680" customFormat="1" ht="23.25">
      <c r="A183" s="898" t="s">
        <v>255</v>
      </c>
      <c r="B183" s="693"/>
      <c r="C183" s="693"/>
      <c r="D183" s="899"/>
      <c r="E183" s="693">
        <v>2</v>
      </c>
      <c r="F183" s="693">
        <v>2</v>
      </c>
      <c r="G183" s="693">
        <v>2</v>
      </c>
      <c r="H183" s="693">
        <v>1</v>
      </c>
      <c r="I183" s="693">
        <v>1</v>
      </c>
      <c r="J183" s="694">
        <v>1</v>
      </c>
      <c r="K183" s="694">
        <v>3</v>
      </c>
      <c r="L183" s="694">
        <v>0</v>
      </c>
      <c r="M183" s="694">
        <v>3</v>
      </c>
      <c r="N183" s="693">
        <f t="shared" ref="N183:N196" si="19">SUM(B183:M183)</f>
        <v>15</v>
      </c>
      <c r="O183" s="685"/>
      <c r="P183" s="730"/>
      <c r="Q183" s="685"/>
    </row>
    <row r="184" spans="1:17" s="680" customFormat="1">
      <c r="A184" s="898" t="s">
        <v>258</v>
      </c>
      <c r="B184" s="693"/>
      <c r="C184" s="693"/>
      <c r="D184" s="899"/>
      <c r="E184" s="693">
        <v>3</v>
      </c>
      <c r="F184" s="693">
        <v>0</v>
      </c>
      <c r="G184" s="693">
        <v>3</v>
      </c>
      <c r="H184" s="693">
        <v>1</v>
      </c>
      <c r="I184" s="693">
        <v>1</v>
      </c>
      <c r="J184" s="694">
        <v>1</v>
      </c>
      <c r="K184" s="694">
        <v>2</v>
      </c>
      <c r="L184" s="694">
        <v>0</v>
      </c>
      <c r="M184" s="694">
        <v>3</v>
      </c>
      <c r="N184" s="693">
        <f t="shared" si="19"/>
        <v>14</v>
      </c>
      <c r="O184" s="685"/>
      <c r="P184" s="730"/>
      <c r="Q184" s="685"/>
    </row>
    <row r="185" spans="1:17" s="680" customFormat="1" ht="23.25">
      <c r="A185" s="903" t="s">
        <v>393</v>
      </c>
      <c r="B185" s="693"/>
      <c r="C185" s="693"/>
      <c r="D185" s="899"/>
      <c r="E185" s="693">
        <v>1</v>
      </c>
      <c r="F185" s="693">
        <v>3</v>
      </c>
      <c r="G185" s="693">
        <v>0</v>
      </c>
      <c r="H185" s="693">
        <v>1</v>
      </c>
      <c r="I185" s="693">
        <v>2</v>
      </c>
      <c r="J185" s="694">
        <v>3</v>
      </c>
      <c r="K185" s="694">
        <v>1</v>
      </c>
      <c r="L185" s="694">
        <v>0</v>
      </c>
      <c r="M185" s="694">
        <v>1</v>
      </c>
      <c r="N185" s="693">
        <f t="shared" si="19"/>
        <v>12</v>
      </c>
      <c r="O185" s="685"/>
      <c r="P185" s="730"/>
      <c r="Q185" s="685"/>
    </row>
    <row r="186" spans="1:17" s="680" customFormat="1">
      <c r="A186" s="904" t="s">
        <v>397</v>
      </c>
      <c r="B186" s="693"/>
      <c r="C186" s="693"/>
      <c r="D186" s="899"/>
      <c r="E186" s="693">
        <v>0</v>
      </c>
      <c r="F186" s="693">
        <v>1</v>
      </c>
      <c r="G186" s="693">
        <v>0</v>
      </c>
      <c r="H186" s="693">
        <v>0</v>
      </c>
      <c r="I186" s="693">
        <v>5</v>
      </c>
      <c r="J186" s="694">
        <v>3</v>
      </c>
      <c r="K186" s="694">
        <v>0</v>
      </c>
      <c r="L186" s="694">
        <v>0</v>
      </c>
      <c r="M186" s="694">
        <v>1</v>
      </c>
      <c r="N186" s="693">
        <f t="shared" si="19"/>
        <v>10</v>
      </c>
      <c r="O186" s="685"/>
      <c r="P186" s="730"/>
      <c r="Q186" s="685"/>
    </row>
    <row r="187" spans="1:17" s="680" customFormat="1" ht="23.25">
      <c r="A187" s="898" t="s">
        <v>354</v>
      </c>
      <c r="B187" s="693"/>
      <c r="C187" s="693"/>
      <c r="D187" s="899"/>
      <c r="E187" s="693">
        <v>2</v>
      </c>
      <c r="F187" s="693">
        <v>1</v>
      </c>
      <c r="G187" s="693">
        <v>0</v>
      </c>
      <c r="H187" s="693">
        <v>3</v>
      </c>
      <c r="I187" s="693">
        <v>1</v>
      </c>
      <c r="J187" s="694">
        <v>0</v>
      </c>
      <c r="K187" s="694">
        <v>0</v>
      </c>
      <c r="L187" s="694">
        <v>1</v>
      </c>
      <c r="M187" s="694">
        <v>1</v>
      </c>
      <c r="N187" s="693">
        <f t="shared" si="19"/>
        <v>9</v>
      </c>
      <c r="O187" s="685"/>
      <c r="P187" s="730"/>
      <c r="Q187" s="685"/>
    </row>
    <row r="188" spans="1:17" s="680" customFormat="1" ht="23.25">
      <c r="A188" s="898" t="s">
        <v>345</v>
      </c>
      <c r="B188" s="693"/>
      <c r="C188" s="693"/>
      <c r="D188" s="693"/>
      <c r="E188" s="693">
        <v>0</v>
      </c>
      <c r="F188" s="693">
        <v>0</v>
      </c>
      <c r="G188" s="693">
        <v>0</v>
      </c>
      <c r="H188" s="693">
        <v>0</v>
      </c>
      <c r="I188" s="693">
        <v>2</v>
      </c>
      <c r="J188" s="694">
        <v>1</v>
      </c>
      <c r="K188" s="693">
        <v>0</v>
      </c>
      <c r="L188" s="694">
        <v>5</v>
      </c>
      <c r="M188" s="693">
        <v>0</v>
      </c>
      <c r="N188" s="693">
        <f t="shared" si="19"/>
        <v>8</v>
      </c>
      <c r="O188" s="685"/>
      <c r="P188" s="730"/>
      <c r="Q188" s="685"/>
    </row>
    <row r="189" spans="1:17" s="680" customFormat="1" ht="23.25">
      <c r="A189" s="898" t="s">
        <v>370</v>
      </c>
      <c r="B189" s="693"/>
      <c r="C189" s="693"/>
      <c r="D189" s="899"/>
      <c r="E189" s="693">
        <v>1</v>
      </c>
      <c r="F189" s="693">
        <v>0</v>
      </c>
      <c r="G189" s="693">
        <v>0</v>
      </c>
      <c r="H189" s="693">
        <v>3</v>
      </c>
      <c r="I189" s="693">
        <v>0</v>
      </c>
      <c r="J189" s="694">
        <v>2</v>
      </c>
      <c r="K189" s="694">
        <v>0</v>
      </c>
      <c r="L189" s="694">
        <v>0</v>
      </c>
      <c r="M189" s="694">
        <v>2</v>
      </c>
      <c r="N189" s="693">
        <f t="shared" si="19"/>
        <v>8</v>
      </c>
      <c r="O189" s="685"/>
      <c r="P189" s="730"/>
      <c r="Q189" s="685"/>
    </row>
    <row r="190" spans="1:17" s="680" customFormat="1" ht="23.25">
      <c r="A190" s="898" t="s">
        <v>395</v>
      </c>
      <c r="B190" s="693"/>
      <c r="C190" s="693"/>
      <c r="D190" s="899"/>
      <c r="E190" s="693">
        <v>0</v>
      </c>
      <c r="F190" s="693">
        <v>2</v>
      </c>
      <c r="G190" s="693">
        <v>1</v>
      </c>
      <c r="H190" s="693">
        <v>1</v>
      </c>
      <c r="I190" s="693">
        <v>0</v>
      </c>
      <c r="J190" s="694">
        <v>4</v>
      </c>
      <c r="K190" s="694">
        <v>0</v>
      </c>
      <c r="L190" s="694">
        <v>0</v>
      </c>
      <c r="M190" s="694">
        <v>0</v>
      </c>
      <c r="N190" s="693">
        <f t="shared" si="19"/>
        <v>8</v>
      </c>
      <c r="O190" s="685"/>
      <c r="P190" s="730"/>
      <c r="Q190" s="685"/>
    </row>
    <row r="191" spans="1:17" s="680" customFormat="1" ht="23.25">
      <c r="A191" s="903" t="s">
        <v>344</v>
      </c>
      <c r="B191" s="693"/>
      <c r="C191" s="693"/>
      <c r="D191" s="693"/>
      <c r="E191" s="693">
        <v>1</v>
      </c>
      <c r="F191" s="693">
        <v>1</v>
      </c>
      <c r="G191" s="693">
        <v>0</v>
      </c>
      <c r="H191" s="693">
        <v>0</v>
      </c>
      <c r="I191" s="693">
        <v>0</v>
      </c>
      <c r="J191" s="694">
        <v>3</v>
      </c>
      <c r="K191" s="693">
        <v>0</v>
      </c>
      <c r="L191" s="694">
        <v>2</v>
      </c>
      <c r="M191" s="693">
        <v>0</v>
      </c>
      <c r="N191" s="693">
        <f t="shared" si="19"/>
        <v>7</v>
      </c>
      <c r="O191" s="685"/>
      <c r="P191" s="730"/>
      <c r="Q191" s="685"/>
    </row>
    <row r="192" spans="1:17" s="680" customFormat="1" ht="22.5">
      <c r="A192" s="694" t="s">
        <v>388</v>
      </c>
      <c r="B192" s="693"/>
      <c r="C192" s="693"/>
      <c r="D192" s="899"/>
      <c r="E192" s="693">
        <v>1</v>
      </c>
      <c r="F192" s="693">
        <v>2</v>
      </c>
      <c r="G192" s="693">
        <v>1</v>
      </c>
      <c r="H192" s="693">
        <v>0</v>
      </c>
      <c r="I192" s="693">
        <v>0</v>
      </c>
      <c r="J192" s="694">
        <v>1</v>
      </c>
      <c r="K192" s="694">
        <v>1</v>
      </c>
      <c r="L192" s="694">
        <v>0</v>
      </c>
      <c r="M192" s="694">
        <v>1</v>
      </c>
      <c r="N192" s="693">
        <f t="shared" si="19"/>
        <v>7</v>
      </c>
      <c r="O192" s="685"/>
      <c r="P192" s="685"/>
      <c r="Q192" s="685"/>
    </row>
    <row r="193" spans="1:18" s="680" customFormat="1" ht="23.25">
      <c r="A193" s="898" t="s">
        <v>386</v>
      </c>
      <c r="B193" s="693"/>
      <c r="C193" s="693"/>
      <c r="D193" s="899"/>
      <c r="E193" s="693">
        <v>1</v>
      </c>
      <c r="F193" s="693">
        <v>0</v>
      </c>
      <c r="G193" s="693">
        <v>0</v>
      </c>
      <c r="H193" s="693">
        <v>2</v>
      </c>
      <c r="I193" s="693">
        <v>1</v>
      </c>
      <c r="J193" s="694">
        <v>0</v>
      </c>
      <c r="K193" s="694">
        <v>0</v>
      </c>
      <c r="L193" s="694">
        <v>1</v>
      </c>
      <c r="M193" s="694">
        <v>1</v>
      </c>
      <c r="N193" s="693">
        <f t="shared" si="19"/>
        <v>6</v>
      </c>
      <c r="O193" s="685"/>
      <c r="P193" s="685"/>
      <c r="Q193" s="685"/>
    </row>
    <row r="194" spans="1:18" s="680" customFormat="1" ht="34.5">
      <c r="A194" s="903" t="s">
        <v>400</v>
      </c>
      <c r="B194" s="693"/>
      <c r="C194" s="693"/>
      <c r="D194" s="899"/>
      <c r="E194" s="693">
        <v>0</v>
      </c>
      <c r="F194" s="693">
        <v>1</v>
      </c>
      <c r="G194" s="693">
        <v>0</v>
      </c>
      <c r="H194" s="693">
        <v>1</v>
      </c>
      <c r="I194" s="693">
        <v>1</v>
      </c>
      <c r="J194" s="694">
        <v>1</v>
      </c>
      <c r="K194" s="694">
        <v>1</v>
      </c>
      <c r="L194" s="694">
        <v>1</v>
      </c>
      <c r="M194" s="694">
        <v>0</v>
      </c>
      <c r="N194" s="693">
        <f t="shared" si="19"/>
        <v>6</v>
      </c>
      <c r="O194" s="685"/>
      <c r="P194" s="685"/>
      <c r="Q194" s="685"/>
    </row>
    <row r="195" spans="1:18" s="680" customFormat="1" ht="23.25">
      <c r="A195" s="898" t="s">
        <v>352</v>
      </c>
      <c r="B195" s="693"/>
      <c r="C195" s="693"/>
      <c r="D195" s="899"/>
      <c r="E195" s="693">
        <v>0</v>
      </c>
      <c r="F195" s="693">
        <v>0</v>
      </c>
      <c r="G195" s="693">
        <v>0</v>
      </c>
      <c r="H195" s="693">
        <v>0</v>
      </c>
      <c r="I195" s="693">
        <v>0</v>
      </c>
      <c r="J195" s="694">
        <v>0</v>
      </c>
      <c r="K195" s="694">
        <v>1</v>
      </c>
      <c r="L195" s="694">
        <v>1</v>
      </c>
      <c r="M195" s="694">
        <v>1</v>
      </c>
      <c r="N195" s="693">
        <f t="shared" si="19"/>
        <v>3</v>
      </c>
      <c r="O195" s="685"/>
      <c r="P195" s="685"/>
      <c r="Q195" s="730"/>
      <c r="R195" s="727"/>
    </row>
    <row r="196" spans="1:18" s="680" customFormat="1" ht="22.5">
      <c r="A196" s="694" t="s">
        <v>401</v>
      </c>
      <c r="B196" s="693"/>
      <c r="C196" s="693"/>
      <c r="D196" s="899"/>
      <c r="E196" s="693">
        <v>0</v>
      </c>
      <c r="F196" s="693">
        <v>0</v>
      </c>
      <c r="G196" s="693">
        <v>0</v>
      </c>
      <c r="H196" s="693">
        <v>0</v>
      </c>
      <c r="I196" s="693">
        <v>0</v>
      </c>
      <c r="J196" s="694">
        <v>0</v>
      </c>
      <c r="K196" s="693">
        <v>0</v>
      </c>
      <c r="L196" s="694">
        <v>0</v>
      </c>
      <c r="M196" s="694">
        <v>0</v>
      </c>
      <c r="N196" s="693">
        <f t="shared" si="19"/>
        <v>0</v>
      </c>
      <c r="O196" s="685"/>
      <c r="P196" s="685"/>
      <c r="Q196" s="730"/>
      <c r="R196" s="727"/>
    </row>
    <row r="197" spans="1:18" s="680" customFormat="1">
      <c r="C197" s="685"/>
      <c r="D197" s="685"/>
      <c r="F197" s="684"/>
      <c r="G197" s="684"/>
      <c r="H197" s="684"/>
      <c r="I197" s="705"/>
      <c r="J197" s="684"/>
      <c r="K197" s="684"/>
      <c r="L197" s="684"/>
      <c r="M197" s="687"/>
      <c r="N197" s="683"/>
      <c r="O197" s="685"/>
      <c r="P197" s="730"/>
      <c r="Q197" s="730"/>
      <c r="R197" s="727"/>
    </row>
    <row r="198" spans="1:18" s="680" customFormat="1">
      <c r="C198" s="685"/>
      <c r="D198" s="685"/>
      <c r="F198" s="684"/>
      <c r="G198" s="684"/>
      <c r="H198" s="684"/>
      <c r="I198" s="705"/>
      <c r="J198" s="684"/>
      <c r="K198" s="684"/>
      <c r="L198" s="684"/>
      <c r="M198" s="687"/>
      <c r="N198" s="683"/>
      <c r="O198" s="685"/>
      <c r="P198" s="730"/>
      <c r="Q198" s="730"/>
      <c r="R198" s="727"/>
    </row>
    <row r="199" spans="1:18" s="680" customFormat="1">
      <c r="C199" s="685"/>
      <c r="D199" s="685"/>
      <c r="F199" s="684"/>
      <c r="G199" s="684"/>
      <c r="H199" s="684"/>
      <c r="I199" s="705"/>
      <c r="J199" s="684"/>
      <c r="K199" s="684"/>
      <c r="L199" s="684"/>
      <c r="M199" s="687"/>
      <c r="N199" s="683"/>
      <c r="O199" s="685"/>
      <c r="P199" s="730"/>
      <c r="Q199" s="730"/>
      <c r="R199" s="727"/>
    </row>
    <row r="200" spans="1:18" s="680" customFormat="1">
      <c r="C200" s="685"/>
      <c r="D200" s="685"/>
      <c r="F200" s="684"/>
      <c r="G200" s="684"/>
      <c r="H200" s="684"/>
      <c r="I200" s="705"/>
      <c r="J200" s="684"/>
      <c r="K200" s="684"/>
      <c r="L200" s="684"/>
      <c r="M200" s="687"/>
      <c r="N200" s="683"/>
      <c r="O200" s="685"/>
      <c r="P200" s="730"/>
      <c r="Q200" s="730"/>
      <c r="R200" s="727"/>
    </row>
    <row r="201" spans="1:18" s="680" customFormat="1">
      <c r="C201" s="685"/>
      <c r="D201" s="685"/>
      <c r="F201" s="684"/>
      <c r="G201" s="684"/>
      <c r="H201" s="684"/>
      <c r="I201" s="705"/>
      <c r="J201" s="684"/>
      <c r="K201" s="684"/>
      <c r="L201" s="684"/>
      <c r="M201" s="687"/>
      <c r="N201" s="683"/>
      <c r="O201" s="685"/>
      <c r="P201" s="730"/>
      <c r="Q201" s="730"/>
      <c r="R201" s="727"/>
    </row>
    <row r="202" spans="1:18" s="680" customFormat="1">
      <c r="C202" s="685"/>
      <c r="D202" s="685"/>
      <c r="F202" s="684"/>
      <c r="G202" s="684"/>
      <c r="H202" s="684"/>
      <c r="I202" s="705"/>
      <c r="J202" s="684"/>
      <c r="K202" s="684"/>
      <c r="L202" s="684"/>
      <c r="M202" s="687"/>
      <c r="N202" s="683"/>
      <c r="O202" s="685"/>
      <c r="P202" s="730"/>
      <c r="Q202" s="730"/>
      <c r="R202" s="727"/>
    </row>
    <row r="203" spans="1:18" s="680" customFormat="1">
      <c r="C203" s="685"/>
      <c r="D203" s="685"/>
      <c r="F203" s="684"/>
      <c r="G203" s="684"/>
      <c r="H203" s="684"/>
      <c r="I203" s="705"/>
      <c r="J203" s="684"/>
      <c r="K203" s="684"/>
      <c r="L203" s="684"/>
      <c r="M203" s="687"/>
      <c r="N203" s="683"/>
      <c r="O203" s="685"/>
      <c r="P203" s="730"/>
      <c r="Q203" s="730"/>
      <c r="R203" s="727"/>
    </row>
    <row r="204" spans="1:18" s="680" customFormat="1">
      <c r="A204" s="727"/>
      <c r="B204" s="727"/>
      <c r="C204" s="730"/>
      <c r="D204" s="730"/>
      <c r="E204" s="727"/>
      <c r="F204" s="729"/>
      <c r="G204" s="729"/>
      <c r="H204" s="729"/>
      <c r="I204" s="731"/>
      <c r="J204" s="729"/>
      <c r="K204" s="729"/>
      <c r="L204" s="729"/>
      <c r="M204" s="732"/>
      <c r="N204" s="728"/>
      <c r="O204" s="730"/>
      <c r="P204" s="730"/>
      <c r="Q204" s="730"/>
      <c r="R204" s="727"/>
    </row>
    <row r="205" spans="1:18" s="680" customFormat="1">
      <c r="A205" s="727"/>
      <c r="B205" s="727"/>
      <c r="C205" s="730"/>
      <c r="D205" s="730"/>
      <c r="E205" s="727"/>
      <c r="F205" s="729"/>
      <c r="G205" s="729"/>
      <c r="H205" s="729"/>
      <c r="I205" s="731"/>
      <c r="J205" s="729"/>
      <c r="K205" s="729"/>
      <c r="L205" s="729"/>
      <c r="M205" s="732"/>
      <c r="N205" s="728"/>
      <c r="O205" s="730"/>
      <c r="P205" s="730"/>
      <c r="Q205" s="730"/>
      <c r="R205" s="727"/>
    </row>
    <row r="206" spans="1:18" s="680" customFormat="1">
      <c r="A206" s="727"/>
      <c r="B206" s="727"/>
      <c r="C206" s="730"/>
      <c r="D206" s="730"/>
      <c r="E206" s="727"/>
      <c r="F206" s="729"/>
      <c r="G206" s="729"/>
      <c r="H206" s="729"/>
      <c r="I206" s="731"/>
      <c r="J206" s="729"/>
      <c r="K206" s="729"/>
      <c r="L206" s="729"/>
      <c r="M206" s="732"/>
      <c r="N206" s="728"/>
      <c r="O206" s="730"/>
      <c r="P206" s="730"/>
      <c r="Q206" s="730"/>
      <c r="R206" s="727"/>
    </row>
    <row r="207" spans="1:18" s="680" customFormat="1">
      <c r="A207" s="727"/>
      <c r="B207" s="727"/>
      <c r="C207" s="730"/>
      <c r="D207" s="730"/>
      <c r="E207" s="727"/>
      <c r="F207" s="729"/>
      <c r="G207" s="729"/>
      <c r="H207" s="729"/>
      <c r="I207" s="731"/>
      <c r="J207" s="729"/>
      <c r="K207" s="729"/>
      <c r="L207" s="729"/>
      <c r="M207" s="732"/>
      <c r="N207" s="728"/>
      <c r="O207" s="730"/>
      <c r="P207" s="730"/>
      <c r="Q207" s="730"/>
      <c r="R207" s="727"/>
    </row>
    <row r="208" spans="1:18" s="680" customFormat="1">
      <c r="A208" s="727"/>
      <c r="B208" s="727"/>
      <c r="C208" s="730"/>
      <c r="D208" s="730"/>
      <c r="E208" s="727"/>
      <c r="F208" s="729"/>
      <c r="G208" s="729"/>
      <c r="H208" s="729"/>
      <c r="I208" s="731"/>
      <c r="J208" s="729"/>
      <c r="K208" s="729"/>
      <c r="L208" s="729"/>
      <c r="M208" s="732"/>
      <c r="N208" s="728"/>
      <c r="O208" s="730"/>
      <c r="P208" s="730"/>
      <c r="Q208" s="730"/>
      <c r="R208" s="727"/>
    </row>
    <row r="209" spans="1:21" s="680" customFormat="1">
      <c r="A209" s="727"/>
      <c r="B209" s="727"/>
      <c r="C209" s="730"/>
      <c r="D209" s="730"/>
      <c r="E209" s="727"/>
      <c r="F209" s="729"/>
      <c r="G209" s="729"/>
      <c r="H209" s="729"/>
      <c r="I209" s="731"/>
      <c r="J209" s="729"/>
      <c r="K209" s="729"/>
      <c r="L209" s="729"/>
      <c r="M209" s="732"/>
      <c r="N209" s="728"/>
      <c r="O209" s="730"/>
      <c r="P209" s="730"/>
      <c r="Q209" s="730"/>
      <c r="R209" s="727"/>
    </row>
    <row r="210" spans="1:21" s="680" customFormat="1">
      <c r="A210" s="727"/>
      <c r="B210" s="727"/>
      <c r="C210" s="730"/>
      <c r="D210" s="730"/>
      <c r="E210" s="727"/>
      <c r="F210" s="729"/>
      <c r="G210" s="729"/>
      <c r="H210" s="729"/>
      <c r="I210" s="731"/>
      <c r="J210" s="729"/>
      <c r="K210" s="729"/>
      <c r="L210" s="729"/>
      <c r="M210" s="732"/>
      <c r="N210" s="728"/>
      <c r="O210" s="730"/>
      <c r="P210" s="730"/>
      <c r="Q210" s="730"/>
      <c r="R210" s="727"/>
    </row>
    <row r="211" spans="1:21">
      <c r="A211" s="733"/>
      <c r="B211" s="733"/>
      <c r="C211" s="734"/>
      <c r="D211" s="734"/>
      <c r="E211" s="733"/>
      <c r="F211" s="735"/>
      <c r="G211" s="735"/>
      <c r="H211" s="735"/>
      <c r="I211" s="736"/>
      <c r="J211" s="735"/>
      <c r="K211" s="735"/>
      <c r="L211" s="735"/>
      <c r="M211" s="737"/>
      <c r="N211" s="738"/>
      <c r="O211" s="734"/>
      <c r="P211" s="734"/>
      <c r="Q211" s="734"/>
      <c r="R211" s="733"/>
      <c r="S211" s="642"/>
      <c r="T211" s="642"/>
      <c r="U211" s="642"/>
    </row>
    <row r="212" spans="1:21">
      <c r="A212" s="733"/>
      <c r="B212" s="733"/>
      <c r="C212" s="734"/>
      <c r="D212" s="734"/>
      <c r="E212" s="733"/>
      <c r="F212" s="735"/>
      <c r="G212" s="735"/>
      <c r="H212" s="735"/>
      <c r="I212" s="736"/>
      <c r="J212" s="735"/>
      <c r="K212" s="735"/>
      <c r="L212" s="735"/>
      <c r="M212" s="737"/>
      <c r="N212" s="738"/>
      <c r="O212" s="734"/>
      <c r="P212" s="734"/>
      <c r="Q212" s="734"/>
      <c r="R212" s="733"/>
      <c r="S212" s="642"/>
      <c r="T212" s="642"/>
      <c r="U212" s="642"/>
    </row>
    <row r="213" spans="1:21">
      <c r="A213" s="733"/>
      <c r="B213" s="733"/>
      <c r="C213" s="734"/>
      <c r="D213" s="734"/>
      <c r="E213" s="733"/>
      <c r="F213" s="735"/>
      <c r="G213" s="735"/>
      <c r="H213" s="735"/>
      <c r="I213" s="736"/>
      <c r="J213" s="735"/>
      <c r="K213" s="735"/>
      <c r="L213" s="735"/>
      <c r="M213" s="737"/>
      <c r="N213" s="738"/>
      <c r="O213" s="734"/>
      <c r="P213" s="734"/>
      <c r="Q213" s="734"/>
      <c r="R213" s="733"/>
      <c r="S213" s="642"/>
      <c r="T213" s="642"/>
      <c r="U213" s="642"/>
    </row>
    <row r="214" spans="1:21">
      <c r="A214" s="733"/>
      <c r="B214" s="733"/>
      <c r="C214" s="734"/>
      <c r="D214" s="734"/>
      <c r="E214" s="733"/>
      <c r="F214" s="735"/>
      <c r="G214" s="735"/>
      <c r="H214" s="735"/>
      <c r="I214" s="736"/>
      <c r="J214" s="735"/>
      <c r="K214" s="735"/>
      <c r="L214" s="735"/>
      <c r="M214" s="737"/>
      <c r="N214" s="738"/>
      <c r="O214" s="734"/>
      <c r="P214" s="734"/>
      <c r="Q214" s="734"/>
      <c r="R214" s="733"/>
      <c r="S214" s="642"/>
      <c r="T214" s="642"/>
      <c r="U214" s="642"/>
    </row>
    <row r="215" spans="1:21">
      <c r="A215" s="733"/>
      <c r="B215" s="733"/>
      <c r="C215" s="734"/>
      <c r="D215" s="734"/>
      <c r="E215" s="733"/>
      <c r="F215" s="735"/>
      <c r="G215" s="735"/>
      <c r="H215" s="735"/>
      <c r="I215" s="736"/>
      <c r="J215" s="735"/>
      <c r="K215" s="735"/>
      <c r="L215" s="735"/>
      <c r="M215" s="737"/>
      <c r="N215" s="738"/>
      <c r="O215" s="734"/>
      <c r="P215" s="734"/>
      <c r="Q215" s="734"/>
      <c r="R215" s="733"/>
      <c r="S215" s="642"/>
      <c r="T215" s="642"/>
      <c r="U215" s="642"/>
    </row>
    <row r="216" spans="1:21">
      <c r="A216" s="733"/>
      <c r="B216" s="733"/>
      <c r="C216" s="734"/>
      <c r="D216" s="734"/>
      <c r="E216" s="733"/>
      <c r="F216" s="735"/>
      <c r="G216" s="735"/>
      <c r="H216" s="735"/>
      <c r="I216" s="736"/>
      <c r="J216" s="735"/>
      <c r="K216" s="735"/>
      <c r="L216" s="735"/>
      <c r="M216" s="737"/>
      <c r="N216" s="738"/>
      <c r="O216" s="734"/>
      <c r="P216" s="734"/>
      <c r="Q216" s="734"/>
      <c r="R216" s="733"/>
      <c r="S216" s="642"/>
      <c r="T216" s="642"/>
      <c r="U216" s="642"/>
    </row>
    <row r="217" spans="1:21">
      <c r="A217" s="733"/>
      <c r="B217" s="733"/>
      <c r="C217" s="734"/>
      <c r="D217" s="734"/>
      <c r="E217" s="733"/>
      <c r="F217" s="735"/>
      <c r="G217" s="735"/>
      <c r="H217" s="735"/>
      <c r="I217" s="736"/>
      <c r="J217" s="735"/>
      <c r="K217" s="735"/>
      <c r="L217" s="735"/>
      <c r="M217" s="737"/>
      <c r="N217" s="738"/>
      <c r="O217" s="734"/>
      <c r="P217" s="734"/>
      <c r="Q217" s="734"/>
      <c r="R217" s="733"/>
      <c r="S217" s="642"/>
      <c r="T217" s="642"/>
      <c r="U217" s="642"/>
    </row>
    <row r="218" spans="1:21">
      <c r="A218" s="733"/>
      <c r="B218" s="733"/>
      <c r="C218" s="734"/>
      <c r="D218" s="734"/>
      <c r="E218" s="733"/>
      <c r="F218" s="735"/>
      <c r="G218" s="735"/>
      <c r="H218" s="735"/>
      <c r="I218" s="736"/>
      <c r="J218" s="735"/>
      <c r="K218" s="735"/>
      <c r="L218" s="735"/>
      <c r="M218" s="737"/>
      <c r="N218" s="738"/>
      <c r="O218" s="734"/>
      <c r="P218" s="734"/>
      <c r="Q218" s="734"/>
      <c r="R218" s="733"/>
      <c r="S218" s="642"/>
      <c r="T218" s="642"/>
      <c r="U218" s="642"/>
    </row>
    <row r="219" spans="1:21">
      <c r="A219" s="733"/>
      <c r="B219" s="733"/>
      <c r="C219" s="734"/>
      <c r="D219" s="734"/>
      <c r="E219" s="733"/>
      <c r="F219" s="735"/>
      <c r="G219" s="735"/>
      <c r="H219" s="735"/>
      <c r="I219" s="736"/>
      <c r="J219" s="735"/>
      <c r="K219" s="735"/>
      <c r="L219" s="735"/>
      <c r="M219" s="737"/>
      <c r="N219" s="738"/>
      <c r="O219" s="734"/>
      <c r="P219" s="734"/>
      <c r="Q219" s="734"/>
      <c r="R219" s="733"/>
      <c r="S219" s="642"/>
      <c r="T219" s="642"/>
      <c r="U219" s="642"/>
    </row>
    <row r="220" spans="1:21">
      <c r="A220" s="733"/>
      <c r="B220" s="733"/>
      <c r="C220" s="734"/>
      <c r="D220" s="734"/>
      <c r="E220" s="733"/>
      <c r="F220" s="735"/>
      <c r="G220" s="735"/>
      <c r="H220" s="735"/>
      <c r="I220" s="736"/>
      <c r="J220" s="735"/>
      <c r="K220" s="735"/>
      <c r="L220" s="735"/>
      <c r="M220" s="737"/>
      <c r="N220" s="738"/>
      <c r="O220" s="734"/>
      <c r="P220" s="734"/>
      <c r="Q220" s="734"/>
      <c r="R220" s="733"/>
      <c r="S220" s="642"/>
      <c r="T220" s="642"/>
      <c r="U220" s="642"/>
    </row>
    <row r="221" spans="1:21">
      <c r="A221" s="713"/>
      <c r="B221" s="713"/>
      <c r="C221" s="721"/>
      <c r="D221" s="721"/>
      <c r="E221" s="713"/>
      <c r="F221" s="722"/>
      <c r="G221" s="722"/>
      <c r="H221" s="722"/>
      <c r="I221" s="723"/>
      <c r="J221" s="722"/>
      <c r="K221" s="722"/>
      <c r="L221" s="722"/>
      <c r="M221" s="724"/>
      <c r="N221" s="725"/>
      <c r="O221" s="721"/>
      <c r="P221" s="721"/>
      <c r="Q221" s="721"/>
      <c r="R221" s="713"/>
    </row>
    <row r="222" spans="1:21">
      <c r="A222" s="713"/>
      <c r="B222" s="713"/>
      <c r="C222" s="721"/>
      <c r="D222" s="721"/>
      <c r="E222" s="713"/>
      <c r="F222" s="722"/>
      <c r="G222" s="722"/>
      <c r="H222" s="722"/>
      <c r="I222" s="723"/>
      <c r="J222" s="722"/>
      <c r="K222" s="722"/>
      <c r="L222" s="722"/>
      <c r="M222" s="724"/>
      <c r="N222" s="725"/>
      <c r="O222" s="721"/>
      <c r="P222" s="721"/>
      <c r="Q222" s="721"/>
      <c r="R222" s="713"/>
    </row>
    <row r="223" spans="1:21">
      <c r="A223" s="713"/>
      <c r="B223" s="713"/>
      <c r="C223" s="721"/>
      <c r="D223" s="721"/>
      <c r="E223" s="713"/>
      <c r="F223" s="722"/>
      <c r="G223" s="722"/>
      <c r="H223" s="722"/>
      <c r="I223" s="723"/>
      <c r="J223" s="722"/>
      <c r="K223" s="722"/>
      <c r="L223" s="722"/>
      <c r="M223" s="724"/>
      <c r="N223" s="725"/>
      <c r="O223" s="721"/>
      <c r="P223" s="721"/>
      <c r="Q223" s="721"/>
      <c r="R223" s="713"/>
    </row>
    <row r="224" spans="1:21">
      <c r="A224" s="713"/>
      <c r="B224" s="713"/>
      <c r="C224" s="721"/>
      <c r="D224" s="721"/>
      <c r="E224" s="713"/>
      <c r="F224" s="722"/>
      <c r="G224" s="722"/>
      <c r="H224" s="722"/>
      <c r="I224" s="723"/>
      <c r="J224" s="722"/>
      <c r="K224" s="722"/>
      <c r="L224" s="722"/>
      <c r="M224" s="724"/>
      <c r="N224" s="725"/>
      <c r="O224" s="721"/>
      <c r="P224" s="721"/>
      <c r="Q224" s="721"/>
      <c r="R224" s="713"/>
    </row>
    <row r="225" spans="1:18">
      <c r="A225" s="713"/>
      <c r="B225" s="713"/>
      <c r="C225" s="721"/>
      <c r="D225" s="721"/>
      <c r="E225" s="713"/>
      <c r="F225" s="722"/>
      <c r="G225" s="722"/>
      <c r="H225" s="722"/>
      <c r="I225" s="723"/>
      <c r="J225" s="722"/>
      <c r="K225" s="722"/>
      <c r="L225" s="722"/>
      <c r="M225" s="724"/>
      <c r="N225" s="725"/>
      <c r="O225" s="721"/>
      <c r="P225" s="721"/>
      <c r="Q225" s="721"/>
      <c r="R225" s="713"/>
    </row>
    <row r="226" spans="1:18">
      <c r="A226" s="713"/>
      <c r="B226" s="713"/>
      <c r="C226" s="721"/>
      <c r="D226" s="721"/>
      <c r="E226" s="713"/>
      <c r="F226" s="722"/>
      <c r="G226" s="722"/>
      <c r="H226" s="722"/>
      <c r="I226" s="723"/>
      <c r="J226" s="722"/>
      <c r="K226" s="722"/>
      <c r="L226" s="722"/>
      <c r="M226" s="724"/>
      <c r="N226" s="725"/>
      <c r="O226" s="721"/>
      <c r="P226" s="721"/>
      <c r="Q226" s="721"/>
      <c r="R226" s="713"/>
    </row>
    <row r="227" spans="1:18">
      <c r="A227" s="713"/>
      <c r="B227" s="713"/>
      <c r="C227" s="721"/>
      <c r="D227" s="721"/>
      <c r="E227" s="713"/>
      <c r="F227" s="722"/>
      <c r="G227" s="722"/>
      <c r="H227" s="722"/>
      <c r="I227" s="723"/>
      <c r="J227" s="722"/>
      <c r="K227" s="722"/>
      <c r="L227" s="722"/>
      <c r="M227" s="724"/>
      <c r="N227" s="725"/>
      <c r="O227" s="721"/>
      <c r="P227" s="721"/>
      <c r="Q227" s="721"/>
      <c r="R227" s="713"/>
    </row>
    <row r="228" spans="1:18">
      <c r="A228" s="713"/>
      <c r="B228" s="713"/>
      <c r="C228" s="721"/>
      <c r="D228" s="721"/>
      <c r="E228" s="713"/>
      <c r="F228" s="722"/>
      <c r="G228" s="722"/>
      <c r="H228" s="722"/>
      <c r="I228" s="723"/>
      <c r="J228" s="722"/>
      <c r="K228" s="722"/>
      <c r="L228" s="722"/>
      <c r="M228" s="724"/>
      <c r="N228" s="725"/>
      <c r="O228" s="721"/>
      <c r="P228" s="721"/>
      <c r="Q228" s="721"/>
      <c r="R228" s="713"/>
    </row>
    <row r="229" spans="1:18">
      <c r="A229" s="713"/>
      <c r="B229" s="713"/>
      <c r="C229" s="721"/>
      <c r="D229" s="721"/>
      <c r="E229" s="713"/>
      <c r="F229" s="722"/>
      <c r="G229" s="722"/>
      <c r="H229" s="722"/>
      <c r="I229" s="723"/>
      <c r="J229" s="722"/>
      <c r="K229" s="722"/>
      <c r="L229" s="722"/>
      <c r="M229" s="724"/>
      <c r="N229" s="725"/>
      <c r="O229" s="721"/>
      <c r="P229" s="721"/>
    </row>
    <row r="230" spans="1:18">
      <c r="A230" s="713"/>
      <c r="B230" s="713"/>
      <c r="C230" s="721"/>
      <c r="D230" s="721"/>
      <c r="E230" s="713"/>
      <c r="F230" s="722"/>
      <c r="G230" s="722"/>
      <c r="H230" s="722"/>
      <c r="I230" s="723"/>
      <c r="J230" s="722"/>
      <c r="K230" s="722"/>
      <c r="L230" s="722"/>
      <c r="M230" s="724"/>
      <c r="N230" s="725"/>
      <c r="O230" s="721"/>
      <c r="P230" s="721"/>
    </row>
    <row r="231" spans="1:18">
      <c r="A231" s="175"/>
      <c r="B231" s="175"/>
      <c r="C231" s="574"/>
      <c r="D231" s="574"/>
      <c r="E231" s="175"/>
      <c r="F231" s="576"/>
      <c r="G231" s="576"/>
      <c r="H231" s="576"/>
      <c r="I231" s="623"/>
      <c r="J231" s="576"/>
      <c r="K231" s="576"/>
      <c r="L231" s="576"/>
      <c r="M231" s="577"/>
      <c r="N231" s="624"/>
    </row>
    <row r="232" spans="1:18">
      <c r="A232" s="175"/>
      <c r="B232" s="175"/>
      <c r="C232" s="574"/>
      <c r="D232" s="574"/>
      <c r="E232" s="175"/>
      <c r="F232" s="576"/>
      <c r="G232" s="576"/>
      <c r="H232" s="576"/>
      <c r="I232" s="623"/>
      <c r="J232" s="576"/>
      <c r="K232" s="576"/>
      <c r="L232" s="576"/>
      <c r="M232" s="577"/>
      <c r="N232" s="624"/>
    </row>
  </sheetData>
  <sortState ref="A119:N196">
    <sortCondition descending="1" ref="N196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15" stopIfTrue="1">
      <formula>AND(COUNTIF($A$115:$A$116, A115)&gt;1,NOT(ISBLANK(A115)))</formula>
    </cfRule>
  </conditionalFormatting>
  <conditionalFormatting sqref="A23:A33 A35:A94">
    <cfRule type="expression" dxfId="7" priority="13" stopIfTrue="1">
      <formula>AND(COUNTIF($A$23:$A$33, A23)+COUNTIF($A$35:$A$94, A23)&gt;1,NOT(ISBLANK(A23)))</formula>
    </cfRule>
  </conditionalFormatting>
  <conditionalFormatting sqref="A23:A99">
    <cfRule type="expression" dxfId="6" priority="14" stopIfTrue="1">
      <formula>AND(COUNTIF($A$23:$A$99, A23)&gt;1,NOT(ISBLANK(A23)))</formula>
    </cfRule>
  </conditionalFormatting>
  <conditionalFormatting sqref="A118">
    <cfRule type="expression" dxfId="5" priority="5" stopIfTrue="1">
      <formula>AND(COUNTIF($A$23:$A$33, A118)+COUNTIF($A$35:$A$94, A118)&gt;1,NOT(ISBLANK(A118)))</formula>
    </cfRule>
  </conditionalFormatting>
  <conditionalFormatting sqref="A118">
    <cfRule type="expression" dxfId="4" priority="6" stopIfTrue="1">
      <formula>AND(COUNTIF($A$23:$A$99, A118)&gt;1,NOT(ISBLANK(A118)))</formula>
    </cfRule>
  </conditionalFormatting>
  <conditionalFormatting sqref="A106:A114">
    <cfRule type="expression" dxfId="3" priority="3" stopIfTrue="1">
      <formula>AND(COUNTIF($A$23:$A$33, A106)+COUNTIF($A$35:$A$94, A106)&gt;1,NOT(ISBLANK(A106)))</formula>
    </cfRule>
  </conditionalFormatting>
  <conditionalFormatting sqref="A106:A114">
    <cfRule type="expression" dxfId="2" priority="4" stopIfTrue="1">
      <formula>AND(COUNTIF($A$23:$A$99, A106)&gt;1,NOT(ISBLANK(A106)))</formula>
    </cfRule>
  </conditionalFormatting>
  <conditionalFormatting sqref="A120:A130 A132:A191">
    <cfRule type="expression" dxfId="1" priority="1" stopIfTrue="1">
      <formula>AND(COUNTIF($A$23:$A$33, A120)+COUNTIF($A$35:$A$94, A120)&gt;1,NOT(ISBLANK(A120)))</formula>
    </cfRule>
  </conditionalFormatting>
  <conditionalFormatting sqref="A120:A196">
    <cfRule type="expression" dxfId="0" priority="2" stopIfTrue="1">
      <formula>AND(COUNTIF($A$23:$A$99, A120)&gt;1,NOT(ISBLANK(A120)))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 W39:Y39 E100:F100" formulaRange="1"/>
    <ignoredError sqref="O100 AF47:AG47 AF39:AG39 AF33:AG33 AF27" formula="1"/>
    <ignoredError sqref="AD39:AE39" formula="1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1" sqref="L1"/>
    </sheetView>
  </sheetViews>
  <sheetFormatPr defaultRowHeight="15"/>
  <cols>
    <col min="1" max="16384" width="9.140625" style="627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10</xdr:col>
                <xdr:colOff>180975</xdr:colOff>
                <xdr:row>38</xdr:row>
                <xdr:rowOff>161925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0" sqref="C10"/>
    </sheetView>
  </sheetViews>
  <sheetFormatPr defaultRowHeight="15"/>
  <cols>
    <col min="1" max="1" width="9.140625" customWidth="1"/>
    <col min="2" max="2" width="12.28515625" customWidth="1"/>
    <col min="3" max="3" width="10.7109375" customWidth="1"/>
  </cols>
  <sheetData>
    <row r="1" spans="1:7" ht="15.75" thickBot="1">
      <c r="A1" s="4" t="s">
        <v>2</v>
      </c>
      <c r="B1" s="4" t="s">
        <v>3</v>
      </c>
      <c r="C1" s="4" t="s">
        <v>4</v>
      </c>
    </row>
    <row r="2" spans="1:7" ht="15.75" thickBot="1">
      <c r="A2" s="641">
        <v>44927</v>
      </c>
      <c r="B2" s="637">
        <v>28</v>
      </c>
      <c r="C2" s="638">
        <v>0</v>
      </c>
    </row>
    <row r="3" spans="1:7" ht="15.75" thickBot="1">
      <c r="A3" s="641">
        <v>44958</v>
      </c>
      <c r="B3" s="637">
        <v>38</v>
      </c>
      <c r="C3" s="639">
        <v>0.35709999999999997</v>
      </c>
    </row>
    <row r="4" spans="1:7" ht="15.75" thickBot="1">
      <c r="A4" s="641">
        <v>44986</v>
      </c>
      <c r="B4" s="637">
        <v>17</v>
      </c>
      <c r="C4" s="638">
        <f t="shared" ref="C4:C10" si="0">((B4-B3)/B3)*100</f>
        <v>-55.26315789473685</v>
      </c>
    </row>
    <row r="5" spans="1:7" ht="15.75" thickBot="1">
      <c r="A5" s="641">
        <v>45017</v>
      </c>
      <c r="B5" s="637">
        <v>16</v>
      </c>
      <c r="C5" s="638">
        <f t="shared" si="0"/>
        <v>-5.8823529411764701</v>
      </c>
    </row>
    <row r="6" spans="1:7" ht="15.75" thickBot="1">
      <c r="A6" s="641">
        <v>45047</v>
      </c>
      <c r="B6" s="637">
        <v>17</v>
      </c>
      <c r="C6" s="638">
        <f t="shared" si="0"/>
        <v>6.25</v>
      </c>
    </row>
    <row r="7" spans="1:7" ht="15.75" thickBot="1">
      <c r="A7" s="641">
        <v>45078</v>
      </c>
      <c r="B7" s="640">
        <v>24</v>
      </c>
      <c r="C7" s="638">
        <f t="shared" si="0"/>
        <v>41.17647058823529</v>
      </c>
    </row>
    <row r="8" spans="1:7" ht="15.75" thickBot="1">
      <c r="A8" s="641">
        <v>45108</v>
      </c>
      <c r="B8" s="640">
        <v>25</v>
      </c>
      <c r="C8" s="638">
        <f t="shared" si="0"/>
        <v>4.1666666666666661</v>
      </c>
    </row>
    <row r="9" spans="1:7" ht="15.75" thickBot="1">
      <c r="A9" s="641">
        <v>45139</v>
      </c>
      <c r="B9" s="640">
        <v>23</v>
      </c>
      <c r="C9" s="638">
        <f t="shared" si="0"/>
        <v>-8</v>
      </c>
    </row>
    <row r="10" spans="1:7" ht="15.75" thickBot="1">
      <c r="A10" s="641">
        <v>45170</v>
      </c>
      <c r="B10" s="640">
        <v>19</v>
      </c>
      <c r="C10" s="638">
        <f t="shared" si="0"/>
        <v>-17.391304347826086</v>
      </c>
    </row>
    <row r="11" spans="1:7" ht="15.75" thickBot="1">
      <c r="A11" s="641">
        <v>45200</v>
      </c>
      <c r="B11" s="640"/>
      <c r="C11" s="638"/>
    </row>
    <row r="12" spans="1:7" ht="15.75" thickBot="1">
      <c r="A12" s="641">
        <v>45231</v>
      </c>
      <c r="B12" s="640"/>
      <c r="C12" s="638"/>
    </row>
    <row r="13" spans="1:7" ht="15.75" thickBot="1">
      <c r="A13" s="641">
        <v>45261</v>
      </c>
      <c r="B13" s="640"/>
      <c r="C13" s="638"/>
    </row>
    <row r="14" spans="1:7" ht="15.75" thickBot="1">
      <c r="A14" s="628" t="s">
        <v>5</v>
      </c>
      <c r="B14" s="628">
        <f>SUM(B2:B13)</f>
        <v>207</v>
      </c>
      <c r="C14" s="629"/>
    </row>
    <row r="15" spans="1:7">
      <c r="A15" s="618"/>
      <c r="B15" s="618"/>
      <c r="C15" s="618"/>
      <c r="D15" s="618"/>
      <c r="E15" s="618"/>
      <c r="F15" s="618"/>
      <c r="G15" s="618"/>
    </row>
    <row r="16" spans="1:7">
      <c r="A16" s="618"/>
      <c r="B16" s="618"/>
      <c r="C16" s="618"/>
      <c r="D16" s="618"/>
      <c r="E16" s="618"/>
      <c r="F16" s="618"/>
      <c r="G16" s="618"/>
    </row>
    <row r="17" spans="1:7">
      <c r="A17" s="714" t="s">
        <v>426</v>
      </c>
      <c r="B17" s="715">
        <v>28</v>
      </c>
      <c r="C17" s="618"/>
      <c r="D17" s="618" t="s">
        <v>433</v>
      </c>
      <c r="E17" s="618">
        <v>5</v>
      </c>
      <c r="F17" s="618"/>
      <c r="G17" s="618"/>
    </row>
    <row r="18" spans="1:7">
      <c r="A18" s="714" t="s">
        <v>427</v>
      </c>
      <c r="B18" s="715">
        <v>38</v>
      </c>
      <c r="C18" s="618"/>
      <c r="D18" s="618" t="s">
        <v>445</v>
      </c>
      <c r="E18" s="618">
        <v>1</v>
      </c>
      <c r="F18" s="618"/>
      <c r="G18" s="618"/>
    </row>
    <row r="19" spans="1:7">
      <c r="A19" s="714" t="s">
        <v>428</v>
      </c>
      <c r="B19" s="715">
        <v>17</v>
      </c>
      <c r="C19" s="618"/>
      <c r="D19" s="618" t="s">
        <v>432</v>
      </c>
      <c r="E19" s="618">
        <v>201</v>
      </c>
      <c r="F19" s="618"/>
      <c r="G19" s="618"/>
    </row>
    <row r="20" spans="1:7">
      <c r="A20" s="714" t="s">
        <v>429</v>
      </c>
      <c r="B20" s="715">
        <v>16</v>
      </c>
      <c r="C20" s="618"/>
      <c r="D20" s="618" t="s">
        <v>434</v>
      </c>
      <c r="E20" s="618">
        <f>SUM(E17:E19)</f>
        <v>207</v>
      </c>
      <c r="F20" s="618"/>
      <c r="G20" s="618"/>
    </row>
    <row r="21" spans="1:7">
      <c r="A21" s="714" t="s">
        <v>430</v>
      </c>
      <c r="B21" s="715">
        <v>17</v>
      </c>
      <c r="C21" s="618"/>
      <c r="D21" s="618"/>
      <c r="E21" s="618"/>
      <c r="F21" s="618"/>
      <c r="G21" s="618"/>
    </row>
    <row r="22" spans="1:7">
      <c r="A22" s="714" t="s">
        <v>431</v>
      </c>
      <c r="B22" s="716">
        <v>24</v>
      </c>
      <c r="C22" s="618"/>
      <c r="D22" s="618"/>
      <c r="E22" s="618"/>
      <c r="F22" s="618"/>
      <c r="G22" s="618"/>
    </row>
    <row r="23" spans="1:7">
      <c r="A23" s="717" t="s">
        <v>435</v>
      </c>
      <c r="B23" s="718">
        <v>25</v>
      </c>
      <c r="C23" s="618"/>
      <c r="D23" s="618"/>
      <c r="E23" s="618"/>
      <c r="F23" s="618"/>
      <c r="G23" s="618"/>
    </row>
    <row r="24" spans="1:7">
      <c r="A24" s="717" t="s">
        <v>446</v>
      </c>
      <c r="B24" s="718">
        <v>23</v>
      </c>
      <c r="C24" s="618"/>
      <c r="D24" s="618"/>
      <c r="E24" s="618"/>
      <c r="F24" s="618"/>
      <c r="G24" s="618"/>
    </row>
    <row r="25" spans="1:7">
      <c r="A25" s="717" t="s">
        <v>466</v>
      </c>
      <c r="B25" s="875">
        <v>19</v>
      </c>
      <c r="C25" s="618"/>
      <c r="D25" s="618"/>
      <c r="E25" s="618"/>
      <c r="F25" s="618"/>
    </row>
    <row r="26" spans="1:7">
      <c r="A26" s="719" t="s">
        <v>23</v>
      </c>
      <c r="B26" s="719">
        <f>SUM(B17:B25)</f>
        <v>207</v>
      </c>
      <c r="C26" s="618"/>
      <c r="D26" s="618"/>
      <c r="E26" s="618"/>
      <c r="F26" s="618"/>
    </row>
    <row r="27" spans="1:7">
      <c r="A27" s="713"/>
      <c r="B27" s="713"/>
      <c r="C27" s="713"/>
      <c r="D27" s="713"/>
      <c r="E27" s="713"/>
    </row>
    <row r="28" spans="1:7">
      <c r="A28" s="713"/>
      <c r="B28" s="713"/>
      <c r="C28" s="713"/>
      <c r="D28" s="713"/>
      <c r="E28" s="713"/>
    </row>
    <row r="29" spans="1:7">
      <c r="A29" s="713"/>
      <c r="B29" s="713"/>
      <c r="C29" s="713"/>
      <c r="D29" s="713"/>
      <c r="E29" s="713"/>
    </row>
    <row r="30" spans="1:7">
      <c r="A30" s="713"/>
      <c r="B30" s="713"/>
      <c r="C30" s="713"/>
      <c r="D30" s="713"/>
      <c r="E30" s="713"/>
    </row>
    <row r="31" spans="1:7">
      <c r="A31" s="713"/>
      <c r="B31" s="713"/>
      <c r="C31" s="713"/>
      <c r="D31" s="713"/>
      <c r="E31" s="713"/>
    </row>
    <row r="32" spans="1:7">
      <c r="A32" s="713"/>
      <c r="B32" s="713"/>
      <c r="C32" s="713"/>
      <c r="D32" s="713"/>
      <c r="E32" s="713"/>
    </row>
    <row r="33" spans="1:5">
      <c r="A33" s="713"/>
      <c r="B33" s="713"/>
      <c r="C33" s="713"/>
      <c r="D33" s="713"/>
      <c r="E33" s="713"/>
    </row>
    <row r="34" spans="1:5">
      <c r="A34" s="713"/>
      <c r="B34" s="713"/>
      <c r="C34" s="713"/>
      <c r="D34" s="713"/>
      <c r="E34" s="713"/>
    </row>
    <row r="35" spans="1:5">
      <c r="A35" s="713"/>
      <c r="B35" s="713"/>
      <c r="C35" s="713"/>
      <c r="D35" s="713"/>
      <c r="E35" s="713"/>
    </row>
    <row r="36" spans="1:5">
      <c r="A36" s="713"/>
      <c r="B36" s="713"/>
      <c r="C36" s="713"/>
      <c r="D36" s="713"/>
      <c r="E36" s="713"/>
    </row>
    <row r="37" spans="1:5">
      <c r="A37" s="713"/>
      <c r="B37" s="713"/>
      <c r="C37" s="713"/>
      <c r="D37" s="713"/>
      <c r="E37" s="713"/>
    </row>
    <row r="38" spans="1:5">
      <c r="A38" s="713"/>
      <c r="B38" s="713"/>
      <c r="C38" s="713"/>
      <c r="D38" s="713"/>
      <c r="E38" s="713"/>
    </row>
    <row r="39" spans="1:5">
      <c r="A39" s="713"/>
      <c r="B39" s="713"/>
      <c r="C39" s="713"/>
      <c r="D39" s="713"/>
      <c r="E39" s="713"/>
    </row>
    <row r="40" spans="1:5">
      <c r="A40" s="713"/>
      <c r="B40" s="713"/>
      <c r="C40" s="713"/>
      <c r="D40" s="713"/>
      <c r="E40" s="713"/>
    </row>
    <row r="41" spans="1:5">
      <c r="A41" s="713"/>
      <c r="B41" s="713"/>
      <c r="C41" s="713"/>
      <c r="D41" s="713"/>
      <c r="E41" s="713"/>
    </row>
    <row r="42" spans="1:5">
      <c r="A42" s="713"/>
      <c r="B42" s="71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20" t="s">
        <v>0</v>
      </c>
    </row>
    <row r="2" spans="1:2">
      <c r="A2" s="1" t="s">
        <v>1</v>
      </c>
    </row>
    <row r="3" spans="1:2">
      <c r="A3" s="118"/>
    </row>
    <row r="4" spans="1:2">
      <c r="A4" s="578" t="s">
        <v>416</v>
      </c>
      <c r="B4" s="579" t="s">
        <v>417</v>
      </c>
    </row>
    <row r="5" spans="1:2" ht="15.75" thickBot="1">
      <c r="A5" s="580" t="s">
        <v>418</v>
      </c>
      <c r="B5" s="581">
        <v>135</v>
      </c>
    </row>
    <row r="6" spans="1:2" ht="45">
      <c r="A6" s="580" t="s">
        <v>419</v>
      </c>
      <c r="B6" s="581">
        <v>58</v>
      </c>
    </row>
    <row r="7" spans="1:2" ht="45">
      <c r="A7" s="582" t="s">
        <v>420</v>
      </c>
      <c r="B7" s="581">
        <v>281</v>
      </c>
    </row>
    <row r="8" spans="1:2" ht="15.75" thickBot="1">
      <c r="A8" s="580" t="s">
        <v>421</v>
      </c>
      <c r="B8" s="581">
        <v>106</v>
      </c>
    </row>
    <row r="9" spans="1:2" ht="15.75" thickBot="1">
      <c r="A9" s="580" t="s">
        <v>422</v>
      </c>
      <c r="B9" s="581">
        <v>4</v>
      </c>
    </row>
    <row r="10" spans="1:2" ht="15.75" thickBot="1">
      <c r="A10" s="580" t="s">
        <v>423</v>
      </c>
      <c r="B10" s="581">
        <v>257</v>
      </c>
    </row>
    <row r="11" spans="1:2" ht="15.75" thickBot="1">
      <c r="A11" s="580" t="s">
        <v>424</v>
      </c>
      <c r="B11" s="581">
        <v>72</v>
      </c>
    </row>
    <row r="12" spans="1:2" ht="30">
      <c r="A12" s="583" t="s">
        <v>425</v>
      </c>
      <c r="B12" s="581">
        <v>42</v>
      </c>
    </row>
    <row r="13" spans="1:2">
      <c r="A13" s="584" t="s">
        <v>15</v>
      </c>
      <c r="B13" s="585">
        <f>SUM(B5:B12)</f>
        <v>955</v>
      </c>
    </row>
    <row r="16" spans="1:2">
      <c r="A16" s="118"/>
    </row>
    <row r="17" spans="1:1">
      <c r="A17" s="118"/>
    </row>
    <row r="18" spans="1:1">
      <c r="A18" s="118"/>
    </row>
    <row r="19" spans="1:1">
      <c r="A19" s="118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Normal="10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618"/>
      <c r="S1" s="618"/>
      <c r="T1" s="618"/>
      <c r="U1" s="618"/>
      <c r="V1" s="618"/>
      <c r="W1" s="618"/>
    </row>
    <row r="2" spans="1:32">
      <c r="A2" s="1" t="s">
        <v>1</v>
      </c>
      <c r="B2" s="1"/>
      <c r="C2" s="1"/>
      <c r="R2" s="618"/>
      <c r="S2" s="618"/>
      <c r="T2" s="618"/>
      <c r="U2" s="618"/>
      <c r="V2" s="618"/>
      <c r="W2" s="618"/>
    </row>
    <row r="3" spans="1:32" ht="15.75" thickBot="1">
      <c r="R3" s="618"/>
      <c r="S3" s="618"/>
      <c r="T3" s="618"/>
      <c r="U3" s="618"/>
      <c r="V3" s="618"/>
      <c r="W3" s="618"/>
    </row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45108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464</v>
      </c>
      <c r="R4" s="618"/>
      <c r="S4" s="618"/>
      <c r="T4" s="618"/>
      <c r="U4" s="618"/>
      <c r="V4" s="618"/>
      <c r="W4" s="618"/>
    </row>
    <row r="5" spans="1:32" ht="15.75" thickBot="1">
      <c r="A5" s="68" t="s">
        <v>17</v>
      </c>
      <c r="B5" s="69"/>
      <c r="C5" s="69"/>
      <c r="D5" s="69"/>
      <c r="E5" s="34">
        <v>12</v>
      </c>
      <c r="F5" s="34">
        <v>20</v>
      </c>
      <c r="G5" s="69">
        <v>10</v>
      </c>
      <c r="H5" s="69">
        <v>13</v>
      </c>
      <c r="I5" s="643">
        <v>8</v>
      </c>
      <c r="J5" s="208">
        <v>19</v>
      </c>
      <c r="K5" s="76">
        <v>9</v>
      </c>
      <c r="L5" s="208">
        <v>12</v>
      </c>
      <c r="M5" s="70">
        <v>5</v>
      </c>
      <c r="N5" s="71">
        <f t="shared" ref="N5:N10" si="0">SUM(B5:M5)</f>
        <v>108</v>
      </c>
      <c r="O5" s="72">
        <f t="shared" ref="O5:O11" si="1">AVERAGE(B5:M5)</f>
        <v>12</v>
      </c>
      <c r="P5" s="73">
        <f t="shared" ref="P5:P11" si="2">N5/N$11*100</f>
        <v>0.24059882373908395</v>
      </c>
      <c r="Q5" s="74">
        <f>(F5*100)/$F$11</f>
        <v>0.39339103068450038</v>
      </c>
      <c r="R5" s="618"/>
      <c r="S5" s="618"/>
      <c r="T5" s="618"/>
      <c r="U5" s="618"/>
      <c r="V5" s="618"/>
      <c r="W5" s="618"/>
    </row>
    <row r="6" spans="1:32" ht="15.75" thickBot="1">
      <c r="A6" s="75" t="s">
        <v>18</v>
      </c>
      <c r="B6" s="76"/>
      <c r="C6" s="76"/>
      <c r="D6" s="76"/>
      <c r="E6" s="46">
        <v>1612</v>
      </c>
      <c r="F6" s="46">
        <v>1818</v>
      </c>
      <c r="G6" s="76">
        <v>1633</v>
      </c>
      <c r="H6" s="76">
        <v>1974</v>
      </c>
      <c r="I6" s="644">
        <v>1982</v>
      </c>
      <c r="J6" s="210">
        <v>1875</v>
      </c>
      <c r="K6" s="76">
        <v>1921</v>
      </c>
      <c r="L6" s="210">
        <v>1612</v>
      </c>
      <c r="M6" s="77">
        <v>1490</v>
      </c>
      <c r="N6" s="71">
        <f t="shared" si="0"/>
        <v>15917</v>
      </c>
      <c r="O6" s="72">
        <f t="shared" si="1"/>
        <v>1768.5555555555557</v>
      </c>
      <c r="P6" s="73">
        <f t="shared" si="2"/>
        <v>35.459365531990734</v>
      </c>
      <c r="Q6" s="74">
        <f t="shared" ref="Q6:Q10" si="3">(F6*100)/$F$11</f>
        <v>35.759244689221084</v>
      </c>
      <c r="R6" s="618"/>
      <c r="S6" s="618"/>
      <c r="T6" s="618"/>
      <c r="U6" s="618"/>
      <c r="V6" s="618"/>
      <c r="W6" s="618"/>
    </row>
    <row r="7" spans="1:32" ht="15.75" thickBot="1">
      <c r="A7" s="75" t="s">
        <v>19</v>
      </c>
      <c r="B7" s="76"/>
      <c r="C7" s="76"/>
      <c r="D7" s="76"/>
      <c r="E7" s="46">
        <v>797</v>
      </c>
      <c r="F7" s="46">
        <v>812</v>
      </c>
      <c r="G7" s="76">
        <v>845</v>
      </c>
      <c r="H7" s="76">
        <v>815</v>
      </c>
      <c r="I7" s="644">
        <v>956</v>
      </c>
      <c r="J7" s="210">
        <v>778</v>
      </c>
      <c r="K7" s="76">
        <v>895</v>
      </c>
      <c r="L7" s="210">
        <v>799</v>
      </c>
      <c r="M7" s="77">
        <v>787</v>
      </c>
      <c r="N7" s="71">
        <f t="shared" si="0"/>
        <v>7484</v>
      </c>
      <c r="O7" s="72">
        <f t="shared" si="1"/>
        <v>831.55555555555554</v>
      </c>
      <c r="P7" s="73">
        <f t="shared" si="2"/>
        <v>16.672607378363928</v>
      </c>
      <c r="Q7" s="74">
        <f t="shared" si="3"/>
        <v>15.971675845790715</v>
      </c>
      <c r="R7" s="618"/>
      <c r="S7" s="618"/>
      <c r="T7" s="618"/>
      <c r="U7" s="618"/>
      <c r="V7" s="618"/>
      <c r="W7" s="618"/>
    </row>
    <row r="8" spans="1:32" ht="15.75" thickBot="1">
      <c r="A8" s="75" t="s">
        <v>20</v>
      </c>
      <c r="B8" s="76"/>
      <c r="C8" s="76"/>
      <c r="D8" s="76"/>
      <c r="E8" s="46">
        <v>46</v>
      </c>
      <c r="F8" s="46">
        <v>93</v>
      </c>
      <c r="G8" s="76">
        <v>134</v>
      </c>
      <c r="H8" s="76">
        <v>22</v>
      </c>
      <c r="I8" s="644">
        <v>32</v>
      </c>
      <c r="J8" s="210">
        <v>57</v>
      </c>
      <c r="K8" s="76">
        <v>28</v>
      </c>
      <c r="L8" s="210">
        <v>13</v>
      </c>
      <c r="M8" s="77">
        <v>11</v>
      </c>
      <c r="N8" s="71">
        <f t="shared" si="0"/>
        <v>436</v>
      </c>
      <c r="O8" s="72">
        <f t="shared" si="1"/>
        <v>48.444444444444443</v>
      </c>
      <c r="P8" s="73">
        <f t="shared" si="2"/>
        <v>0.97130636250222779</v>
      </c>
      <c r="Q8" s="74">
        <f t="shared" si="3"/>
        <v>1.8292682926829269</v>
      </c>
      <c r="R8" s="769"/>
      <c r="S8" s="618"/>
      <c r="T8" s="618"/>
      <c r="U8" s="618"/>
      <c r="V8" s="618"/>
      <c r="W8" s="618"/>
    </row>
    <row r="9" spans="1:32" ht="15.75" thickBot="1">
      <c r="A9" s="75" t="s">
        <v>21</v>
      </c>
      <c r="B9" s="76"/>
      <c r="C9" s="76"/>
      <c r="D9" s="76"/>
      <c r="E9" s="46">
        <v>2225</v>
      </c>
      <c r="F9" s="46">
        <v>2210</v>
      </c>
      <c r="G9" s="76">
        <v>2137</v>
      </c>
      <c r="H9" s="76">
        <v>2023</v>
      </c>
      <c r="I9" s="644">
        <v>2437</v>
      </c>
      <c r="J9" s="210">
        <v>2001</v>
      </c>
      <c r="K9" s="76">
        <v>2696</v>
      </c>
      <c r="L9" s="210">
        <v>2195</v>
      </c>
      <c r="M9" s="77">
        <v>1997</v>
      </c>
      <c r="N9" s="71">
        <f t="shared" si="0"/>
        <v>19921</v>
      </c>
      <c r="O9" s="72">
        <f t="shared" si="1"/>
        <v>2213.4444444444443</v>
      </c>
      <c r="P9" s="73">
        <f t="shared" si="2"/>
        <v>44.379344145428625</v>
      </c>
      <c r="Q9" s="74">
        <f t="shared" si="3"/>
        <v>43.469708890637293</v>
      </c>
      <c r="R9" s="769"/>
      <c r="S9" s="618"/>
      <c r="T9" s="618"/>
      <c r="U9" s="618"/>
      <c r="V9" s="618"/>
      <c r="W9" s="618"/>
    </row>
    <row r="10" spans="1:32" ht="15.75" thickBot="1">
      <c r="A10" s="79" t="s">
        <v>22</v>
      </c>
      <c r="B10" s="80"/>
      <c r="C10" s="80"/>
      <c r="D10" s="80"/>
      <c r="E10" s="198">
        <v>127</v>
      </c>
      <c r="F10" s="198">
        <v>131</v>
      </c>
      <c r="G10" s="80">
        <v>138</v>
      </c>
      <c r="H10" s="80">
        <v>74</v>
      </c>
      <c r="I10" s="645">
        <v>112</v>
      </c>
      <c r="J10" s="210">
        <v>86</v>
      </c>
      <c r="K10" s="76">
        <v>132</v>
      </c>
      <c r="L10" s="211">
        <v>116</v>
      </c>
      <c r="M10" s="81">
        <v>106</v>
      </c>
      <c r="N10" s="71">
        <f t="shared" si="0"/>
        <v>1022</v>
      </c>
      <c r="O10" s="72">
        <f t="shared" si="1"/>
        <v>113.55555555555556</v>
      </c>
      <c r="P10" s="73">
        <f t="shared" si="2"/>
        <v>2.2767777579754052</v>
      </c>
      <c r="Q10" s="74">
        <f t="shared" si="3"/>
        <v>2.5767112509834775</v>
      </c>
      <c r="R10" s="769"/>
      <c r="S10" s="770"/>
      <c r="T10" s="618"/>
      <c r="U10" s="618"/>
      <c r="V10" s="618"/>
      <c r="W10" s="618"/>
    </row>
    <row r="11" spans="1:32" ht="16.5" thickBot="1">
      <c r="A11" s="82" t="s">
        <v>23</v>
      </c>
      <c r="B11" s="83"/>
      <c r="C11" s="84"/>
      <c r="D11" s="84"/>
      <c r="E11" s="84">
        <f t="shared" ref="E11:N11" si="4">SUM(E5:E10)</f>
        <v>4819</v>
      </c>
      <c r="F11" s="84">
        <f t="shared" si="4"/>
        <v>5084</v>
      </c>
      <c r="G11" s="84">
        <f t="shared" si="4"/>
        <v>4897</v>
      </c>
      <c r="H11" s="84">
        <f t="shared" si="4"/>
        <v>4921</v>
      </c>
      <c r="I11" s="84">
        <f t="shared" si="4"/>
        <v>5527</v>
      </c>
      <c r="J11" s="84">
        <f t="shared" si="4"/>
        <v>4816</v>
      </c>
      <c r="K11" s="84">
        <f t="shared" si="4"/>
        <v>5681</v>
      </c>
      <c r="L11" s="84">
        <f t="shared" si="4"/>
        <v>4747</v>
      </c>
      <c r="M11" s="85">
        <f t="shared" si="4"/>
        <v>4396</v>
      </c>
      <c r="N11" s="84">
        <f t="shared" si="4"/>
        <v>44888</v>
      </c>
      <c r="O11" s="86">
        <f t="shared" si="1"/>
        <v>4987.5555555555557</v>
      </c>
      <c r="P11" s="586">
        <f t="shared" si="2"/>
        <v>100</v>
      </c>
      <c r="Q11" s="74">
        <f t="shared" ref="Q11" si="5">(G11*100)/$G$11</f>
        <v>100</v>
      </c>
      <c r="R11" s="769"/>
      <c r="S11" s="771"/>
      <c r="T11" s="618"/>
      <c r="U11" s="618"/>
      <c r="V11" s="618"/>
      <c r="W11" s="618"/>
      <c r="AD11" s="88"/>
      <c r="AE11" s="2"/>
      <c r="AF11" s="88"/>
    </row>
    <row r="12" spans="1:32">
      <c r="M12" s="89"/>
      <c r="N12" s="87"/>
      <c r="U12" s="88"/>
      <c r="V12" s="2"/>
      <c r="W12" s="88"/>
    </row>
    <row r="13" spans="1:32">
      <c r="A13" s="956"/>
      <c r="B13" s="956"/>
      <c r="C13" s="956"/>
      <c r="D13" s="956"/>
      <c r="E13" s="78"/>
      <c r="I13" s="87"/>
      <c r="J13" s="87"/>
      <c r="U13" s="88"/>
      <c r="V13" s="2"/>
      <c r="W13" s="88"/>
    </row>
    <row r="14" spans="1:32">
      <c r="A14" s="956"/>
      <c r="B14" s="956"/>
      <c r="C14" s="956"/>
      <c r="D14" s="956"/>
      <c r="I14" s="87"/>
      <c r="U14" s="88"/>
      <c r="V14" s="2"/>
      <c r="W14" s="88"/>
    </row>
    <row r="15" spans="1:32">
      <c r="A15" s="956"/>
      <c r="B15" s="956"/>
      <c r="C15" s="956"/>
      <c r="D15" s="956"/>
      <c r="U15" s="90"/>
      <c r="V15" s="2"/>
      <c r="W15" s="91"/>
    </row>
    <row r="20" spans="1:5">
      <c r="A20" s="1"/>
      <c r="B20" s="1"/>
      <c r="C20" s="1"/>
      <c r="D20" s="6"/>
    </row>
    <row r="21" spans="1:5">
      <c r="A21" s="88"/>
      <c r="B21" s="88"/>
      <c r="C21" s="88"/>
      <c r="D21" s="92"/>
    </row>
    <row r="22" spans="1:5">
      <c r="A22" s="88"/>
      <c r="B22" s="88"/>
      <c r="C22" s="88"/>
      <c r="D22" s="92"/>
    </row>
    <row r="23" spans="1:5">
      <c r="A23" s="88"/>
      <c r="B23" s="88"/>
      <c r="C23" s="88"/>
      <c r="D23" s="92"/>
    </row>
    <row r="24" spans="1:5">
      <c r="A24" s="88"/>
      <c r="B24" s="88"/>
      <c r="C24" s="88"/>
      <c r="D24" s="92"/>
    </row>
    <row r="25" spans="1:5">
      <c r="A25" s="90"/>
      <c r="B25" s="90"/>
      <c r="C25" s="90"/>
      <c r="D25" s="92"/>
    </row>
    <row r="26" spans="1:5">
      <c r="E26" s="87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workbookViewId="0"/>
  </sheetViews>
  <sheetFormatPr defaultRowHeight="15"/>
  <cols>
    <col min="1" max="1" width="68" customWidth="1"/>
    <col min="2" max="2" width="7.5703125" style="94" bestFit="1" customWidth="1"/>
    <col min="3" max="3" width="7.7109375" style="94" bestFit="1" customWidth="1"/>
    <col min="4" max="4" width="7.140625" style="94" bestFit="1" customWidth="1"/>
    <col min="5" max="5" width="7" style="94" bestFit="1" customWidth="1"/>
    <col min="6" max="6" width="7.7109375" style="94" bestFit="1" customWidth="1"/>
    <col min="7" max="7" width="6.42578125" style="94" bestFit="1" customWidth="1"/>
    <col min="8" max="8" width="7.140625" style="94" bestFit="1" customWidth="1"/>
    <col min="9" max="9" width="7.42578125" style="94" bestFit="1" customWidth="1"/>
    <col min="10" max="10" width="7.28515625" style="94" bestFit="1" customWidth="1"/>
    <col min="11" max="11" width="7.7109375" style="94" bestFit="1" customWidth="1"/>
    <col min="12" max="12" width="7.28515625" style="94" bestFit="1" customWidth="1"/>
    <col min="13" max="14" width="7" style="94" bestFit="1" customWidth="1"/>
    <col min="15" max="15" width="8.85546875" style="94" customWidth="1"/>
    <col min="16" max="16" width="8.7109375" style="95" bestFit="1" customWidth="1"/>
    <col min="17" max="17" width="9.140625" customWidth="1"/>
  </cols>
  <sheetData>
    <row r="1" spans="1:16">
      <c r="A1" s="1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>
      <c r="A2" s="1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6" ht="15.75" thickBot="1"/>
    <row r="4" spans="1:16" ht="15.75" thickBot="1">
      <c r="A4" s="96" t="s">
        <v>24</v>
      </c>
      <c r="B4" s="97">
        <v>45261</v>
      </c>
      <c r="C4" s="98">
        <v>45231</v>
      </c>
      <c r="D4" s="99">
        <v>45200</v>
      </c>
      <c r="E4" s="98">
        <v>45170</v>
      </c>
      <c r="F4" s="98">
        <v>45139</v>
      </c>
      <c r="G4" s="98">
        <v>45108</v>
      </c>
      <c r="H4" s="98">
        <v>45078</v>
      </c>
      <c r="I4" s="100">
        <v>45047</v>
      </c>
      <c r="J4" s="98">
        <v>45017</v>
      </c>
      <c r="K4" s="97">
        <v>44986</v>
      </c>
      <c r="L4" s="25">
        <v>44958</v>
      </c>
      <c r="M4" s="101">
        <v>44927</v>
      </c>
      <c r="N4" s="25" t="s">
        <v>5</v>
      </c>
      <c r="O4" s="102" t="s">
        <v>6</v>
      </c>
      <c r="P4" s="589" t="s">
        <v>25</v>
      </c>
    </row>
    <row r="5" spans="1:16" s="104" customFormat="1">
      <c r="A5" s="885" t="s">
        <v>26</v>
      </c>
      <c r="B5" s="739"/>
      <c r="C5" s="740"/>
      <c r="D5" s="741"/>
      <c r="E5" s="742">
        <v>0</v>
      </c>
      <c r="F5" s="742">
        <v>0</v>
      </c>
      <c r="G5" s="742">
        <v>3</v>
      </c>
      <c r="H5" s="742">
        <v>3</v>
      </c>
      <c r="I5" s="742">
        <v>0</v>
      </c>
      <c r="J5" s="742">
        <v>0</v>
      </c>
      <c r="K5" s="743">
        <v>0</v>
      </c>
      <c r="L5" s="744">
        <v>0</v>
      </c>
      <c r="M5" s="743">
        <v>1</v>
      </c>
      <c r="N5" s="745">
        <f t="shared" ref="N5:N36" si="0">SUM(B5:M5)</f>
        <v>7</v>
      </c>
      <c r="O5" s="746">
        <f t="shared" ref="O5:O36" si="1">AVERAGE(B5:M5)</f>
        <v>0.77777777777777779</v>
      </c>
      <c r="P5" s="869">
        <f t="shared" ref="P5:P36" si="2">(N5/$N$201)*100</f>
        <v>1.6141677812110868E-2</v>
      </c>
    </row>
    <row r="6" spans="1:16" s="104" customFormat="1">
      <c r="A6" s="886" t="s">
        <v>27</v>
      </c>
      <c r="B6" s="747"/>
      <c r="C6" s="748"/>
      <c r="D6" s="749"/>
      <c r="E6" s="750">
        <v>0</v>
      </c>
      <c r="F6" s="750">
        <v>1</v>
      </c>
      <c r="G6" s="750">
        <v>0</v>
      </c>
      <c r="H6" s="742">
        <v>1</v>
      </c>
      <c r="I6" s="742">
        <v>0</v>
      </c>
      <c r="J6" s="742">
        <v>0</v>
      </c>
      <c r="K6" s="743">
        <v>1</v>
      </c>
      <c r="L6" s="743">
        <v>0</v>
      </c>
      <c r="M6" s="743">
        <v>0</v>
      </c>
      <c r="N6" s="751">
        <f t="shared" si="0"/>
        <v>3</v>
      </c>
      <c r="O6" s="752">
        <f t="shared" si="1"/>
        <v>0.33333333333333331</v>
      </c>
      <c r="P6" s="870">
        <f t="shared" si="2"/>
        <v>6.9178619194760873E-3</v>
      </c>
    </row>
    <row r="7" spans="1:16" s="104" customFormat="1">
      <c r="A7" s="886" t="s">
        <v>28</v>
      </c>
      <c r="B7" s="747"/>
      <c r="C7" s="748"/>
      <c r="D7" s="749"/>
      <c r="E7" s="750">
        <v>8</v>
      </c>
      <c r="F7" s="750">
        <v>2</v>
      </c>
      <c r="G7" s="750">
        <v>1</v>
      </c>
      <c r="H7" s="750">
        <v>0</v>
      </c>
      <c r="I7" s="750">
        <v>2</v>
      </c>
      <c r="J7" s="750">
        <v>4</v>
      </c>
      <c r="K7" s="743">
        <v>3</v>
      </c>
      <c r="L7" s="743">
        <v>2</v>
      </c>
      <c r="M7" s="743">
        <v>4</v>
      </c>
      <c r="N7" s="751">
        <f t="shared" si="0"/>
        <v>26</v>
      </c>
      <c r="O7" s="752">
        <f t="shared" si="1"/>
        <v>2.8888888888888888</v>
      </c>
      <c r="P7" s="870">
        <f t="shared" si="2"/>
        <v>5.9954803302126082E-2</v>
      </c>
    </row>
    <row r="8" spans="1:16" s="104" customFormat="1">
      <c r="A8" s="886" t="s">
        <v>441</v>
      </c>
      <c r="B8" s="747"/>
      <c r="C8" s="748"/>
      <c r="D8" s="749"/>
      <c r="E8" s="750">
        <v>2</v>
      </c>
      <c r="F8" s="750">
        <v>3</v>
      </c>
      <c r="G8" s="750">
        <v>0</v>
      </c>
      <c r="H8" s="750">
        <v>0</v>
      </c>
      <c r="I8" s="750">
        <v>0</v>
      </c>
      <c r="J8" s="750">
        <v>0</v>
      </c>
      <c r="K8" s="743">
        <v>0</v>
      </c>
      <c r="L8" s="743">
        <v>0</v>
      </c>
      <c r="M8" s="743">
        <v>0</v>
      </c>
      <c r="N8" s="751">
        <f t="shared" si="0"/>
        <v>5</v>
      </c>
      <c r="O8" s="752">
        <f t="shared" si="1"/>
        <v>0.55555555555555558</v>
      </c>
      <c r="P8" s="870">
        <f t="shared" si="2"/>
        <v>1.1529769865793479E-2</v>
      </c>
    </row>
    <row r="9" spans="1:16" s="104" customFormat="1">
      <c r="A9" s="886" t="s">
        <v>29</v>
      </c>
      <c r="B9" s="747"/>
      <c r="C9" s="748"/>
      <c r="D9" s="749"/>
      <c r="E9" s="750">
        <v>0</v>
      </c>
      <c r="F9" s="750">
        <v>0</v>
      </c>
      <c r="G9" s="750">
        <v>0</v>
      </c>
      <c r="H9" s="750">
        <v>0</v>
      </c>
      <c r="I9" s="750">
        <v>0</v>
      </c>
      <c r="J9" s="750">
        <v>0</v>
      </c>
      <c r="K9" s="743">
        <v>0</v>
      </c>
      <c r="L9" s="743">
        <v>1</v>
      </c>
      <c r="M9" s="743">
        <v>2</v>
      </c>
      <c r="N9" s="751">
        <f t="shared" si="0"/>
        <v>3</v>
      </c>
      <c r="O9" s="752">
        <f t="shared" si="1"/>
        <v>0.33333333333333331</v>
      </c>
      <c r="P9" s="870">
        <f t="shared" si="2"/>
        <v>6.9178619194760873E-3</v>
      </c>
    </row>
    <row r="10" spans="1:16" s="104" customFormat="1">
      <c r="A10" s="887" t="s">
        <v>30</v>
      </c>
      <c r="B10" s="747"/>
      <c r="C10" s="748"/>
      <c r="D10" s="749"/>
      <c r="E10" s="750">
        <v>1</v>
      </c>
      <c r="F10" s="750">
        <v>2</v>
      </c>
      <c r="G10" s="750">
        <v>25</v>
      </c>
      <c r="H10" s="750">
        <v>4</v>
      </c>
      <c r="I10" s="750">
        <v>6</v>
      </c>
      <c r="J10" s="750">
        <v>2</v>
      </c>
      <c r="K10" s="743">
        <v>11</v>
      </c>
      <c r="L10" s="743">
        <v>3</v>
      </c>
      <c r="M10" s="743">
        <v>1</v>
      </c>
      <c r="N10" s="751">
        <f t="shared" si="0"/>
        <v>55</v>
      </c>
      <c r="O10" s="752">
        <f t="shared" si="1"/>
        <v>6.1111111111111107</v>
      </c>
      <c r="P10" s="870">
        <f t="shared" si="2"/>
        <v>0.12682746852372828</v>
      </c>
    </row>
    <row r="11" spans="1:16" s="104" customFormat="1">
      <c r="A11" s="886" t="s">
        <v>31</v>
      </c>
      <c r="B11" s="747"/>
      <c r="C11" s="748"/>
      <c r="D11" s="749"/>
      <c r="E11" s="750">
        <v>1</v>
      </c>
      <c r="F11" s="750">
        <v>0</v>
      </c>
      <c r="G11" s="750">
        <v>0</v>
      </c>
      <c r="H11" s="750">
        <v>0</v>
      </c>
      <c r="I11" s="750">
        <v>0</v>
      </c>
      <c r="J11" s="750">
        <v>0</v>
      </c>
      <c r="K11" s="743">
        <v>0</v>
      </c>
      <c r="L11" s="743">
        <v>0</v>
      </c>
      <c r="M11" s="743">
        <v>0</v>
      </c>
      <c r="N11" s="751">
        <f t="shared" si="0"/>
        <v>1</v>
      </c>
      <c r="O11" s="752">
        <f t="shared" si="1"/>
        <v>0.1111111111111111</v>
      </c>
      <c r="P11" s="870">
        <f t="shared" si="2"/>
        <v>2.3059539731586955E-3</v>
      </c>
    </row>
    <row r="12" spans="1:16" s="104" customFormat="1">
      <c r="A12" s="886" t="s">
        <v>32</v>
      </c>
      <c r="B12" s="747"/>
      <c r="C12" s="748"/>
      <c r="D12" s="749"/>
      <c r="E12" s="750">
        <v>0</v>
      </c>
      <c r="F12" s="750">
        <v>0</v>
      </c>
      <c r="G12" s="750">
        <v>0</v>
      </c>
      <c r="H12" s="750">
        <v>0</v>
      </c>
      <c r="I12" s="750">
        <v>0</v>
      </c>
      <c r="J12" s="750">
        <v>0</v>
      </c>
      <c r="K12" s="743">
        <v>2</v>
      </c>
      <c r="L12" s="743">
        <v>0</v>
      </c>
      <c r="M12" s="743">
        <v>0</v>
      </c>
      <c r="N12" s="751">
        <f t="shared" si="0"/>
        <v>2</v>
      </c>
      <c r="O12" s="752">
        <f t="shared" si="1"/>
        <v>0.22222222222222221</v>
      </c>
      <c r="P12" s="870">
        <f t="shared" si="2"/>
        <v>4.6119079463173909E-3</v>
      </c>
    </row>
    <row r="13" spans="1:16" s="104" customFormat="1">
      <c r="A13" s="886" t="s">
        <v>33</v>
      </c>
      <c r="B13" s="747"/>
      <c r="C13" s="748"/>
      <c r="D13" s="749"/>
      <c r="E13" s="750">
        <v>1</v>
      </c>
      <c r="F13" s="750">
        <v>1</v>
      </c>
      <c r="G13" s="750">
        <v>0</v>
      </c>
      <c r="H13" s="750">
        <v>2</v>
      </c>
      <c r="I13" s="750">
        <v>1</v>
      </c>
      <c r="J13" s="750">
        <v>0</v>
      </c>
      <c r="K13" s="743">
        <v>3</v>
      </c>
      <c r="L13" s="743">
        <v>0</v>
      </c>
      <c r="M13" s="743">
        <v>1</v>
      </c>
      <c r="N13" s="751">
        <f t="shared" si="0"/>
        <v>9</v>
      </c>
      <c r="O13" s="752">
        <f t="shared" si="1"/>
        <v>1</v>
      </c>
      <c r="P13" s="870">
        <f t="shared" si="2"/>
        <v>2.0753585758428263E-2</v>
      </c>
    </row>
    <row r="14" spans="1:16">
      <c r="A14" s="887" t="s">
        <v>34</v>
      </c>
      <c r="B14" s="754"/>
      <c r="C14" s="748"/>
      <c r="D14" s="755"/>
      <c r="E14" s="756">
        <v>14</v>
      </c>
      <c r="F14" s="756">
        <v>17</v>
      </c>
      <c r="G14" s="750">
        <v>16</v>
      </c>
      <c r="H14" s="750">
        <v>9</v>
      </c>
      <c r="I14" s="750">
        <v>15</v>
      </c>
      <c r="J14" s="756">
        <v>8</v>
      </c>
      <c r="K14" s="743">
        <v>10</v>
      </c>
      <c r="L14" s="743">
        <v>8</v>
      </c>
      <c r="M14" s="743">
        <v>9</v>
      </c>
      <c r="N14" s="751">
        <f t="shared" si="0"/>
        <v>106</v>
      </c>
      <c r="O14" s="752">
        <f t="shared" si="1"/>
        <v>11.777777777777779</v>
      </c>
      <c r="P14" s="870">
        <f t="shared" si="2"/>
        <v>0.24443112115482174</v>
      </c>
    </row>
    <row r="15" spans="1:16">
      <c r="A15" s="888" t="s">
        <v>35</v>
      </c>
      <c r="B15" s="754"/>
      <c r="C15" s="748"/>
      <c r="D15" s="755"/>
      <c r="E15" s="756">
        <v>15</v>
      </c>
      <c r="F15" s="756">
        <v>14</v>
      </c>
      <c r="G15" s="750">
        <v>7</v>
      </c>
      <c r="H15" s="750">
        <v>16</v>
      </c>
      <c r="I15" s="750">
        <v>32</v>
      </c>
      <c r="J15" s="756">
        <v>17</v>
      </c>
      <c r="K15" s="743">
        <v>25</v>
      </c>
      <c r="L15" s="743">
        <v>19</v>
      </c>
      <c r="M15" s="743">
        <v>15</v>
      </c>
      <c r="N15" s="751">
        <f t="shared" si="0"/>
        <v>160</v>
      </c>
      <c r="O15" s="752">
        <f t="shared" si="1"/>
        <v>17.777777777777779</v>
      </c>
      <c r="P15" s="870">
        <f t="shared" si="2"/>
        <v>0.36895263570539133</v>
      </c>
    </row>
    <row r="16" spans="1:16">
      <c r="A16" s="888" t="s">
        <v>36</v>
      </c>
      <c r="B16" s="754"/>
      <c r="C16" s="748"/>
      <c r="D16" s="755"/>
      <c r="E16" s="756">
        <v>0</v>
      </c>
      <c r="F16" s="756">
        <v>0</v>
      </c>
      <c r="G16" s="750">
        <v>0</v>
      </c>
      <c r="H16" s="750">
        <v>0</v>
      </c>
      <c r="I16" s="750">
        <v>0</v>
      </c>
      <c r="J16" s="756">
        <v>0</v>
      </c>
      <c r="K16" s="743">
        <v>0</v>
      </c>
      <c r="L16" s="743">
        <v>0</v>
      </c>
      <c r="M16" s="743">
        <v>0</v>
      </c>
      <c r="N16" s="751">
        <f t="shared" si="0"/>
        <v>0</v>
      </c>
      <c r="O16" s="752">
        <f t="shared" si="1"/>
        <v>0</v>
      </c>
      <c r="P16" s="870">
        <f t="shared" si="2"/>
        <v>0</v>
      </c>
    </row>
    <row r="17" spans="1:16">
      <c r="A17" s="888" t="s">
        <v>37</v>
      </c>
      <c r="B17" s="754"/>
      <c r="C17" s="748"/>
      <c r="D17" s="755"/>
      <c r="E17" s="756">
        <v>1</v>
      </c>
      <c r="F17" s="756">
        <v>2</v>
      </c>
      <c r="G17" s="750">
        <v>8</v>
      </c>
      <c r="H17" s="750">
        <v>3</v>
      </c>
      <c r="I17" s="750">
        <v>3</v>
      </c>
      <c r="J17" s="756">
        <v>3</v>
      </c>
      <c r="K17" s="743">
        <v>1</v>
      </c>
      <c r="L17" s="743">
        <v>6</v>
      </c>
      <c r="M17" s="743">
        <v>4</v>
      </c>
      <c r="N17" s="751">
        <f t="shared" si="0"/>
        <v>31</v>
      </c>
      <c r="O17" s="752">
        <f t="shared" si="1"/>
        <v>3.4444444444444446</v>
      </c>
      <c r="P17" s="870">
        <f t="shared" si="2"/>
        <v>7.1484573167919577E-2</v>
      </c>
    </row>
    <row r="18" spans="1:16">
      <c r="A18" s="888" t="s">
        <v>38</v>
      </c>
      <c r="B18" s="754"/>
      <c r="C18" s="748"/>
      <c r="D18" s="755"/>
      <c r="E18" s="756">
        <v>2</v>
      </c>
      <c r="F18" s="756">
        <v>2</v>
      </c>
      <c r="G18" s="750">
        <v>5</v>
      </c>
      <c r="H18" s="750">
        <v>4</v>
      </c>
      <c r="I18" s="750">
        <v>4</v>
      </c>
      <c r="J18" s="756">
        <v>2</v>
      </c>
      <c r="K18" s="743">
        <v>1</v>
      </c>
      <c r="L18" s="743">
        <v>5</v>
      </c>
      <c r="M18" s="743">
        <v>3</v>
      </c>
      <c r="N18" s="751">
        <f t="shared" si="0"/>
        <v>28</v>
      </c>
      <c r="O18" s="752">
        <f t="shared" si="1"/>
        <v>3.1111111111111112</v>
      </c>
      <c r="P18" s="870">
        <f t="shared" si="2"/>
        <v>6.4566711248443473E-2</v>
      </c>
    </row>
    <row r="19" spans="1:16">
      <c r="A19" s="888" t="s">
        <v>39</v>
      </c>
      <c r="B19" s="754"/>
      <c r="C19" s="748"/>
      <c r="D19" s="755"/>
      <c r="E19" s="756">
        <v>0</v>
      </c>
      <c r="F19" s="756">
        <v>0</v>
      </c>
      <c r="G19" s="750">
        <v>0</v>
      </c>
      <c r="H19" s="750">
        <v>1</v>
      </c>
      <c r="I19" s="750">
        <v>1</v>
      </c>
      <c r="J19" s="756">
        <v>1</v>
      </c>
      <c r="K19" s="743">
        <v>1</v>
      </c>
      <c r="L19" s="743">
        <v>2</v>
      </c>
      <c r="M19" s="743">
        <v>0</v>
      </c>
      <c r="N19" s="751">
        <f t="shared" si="0"/>
        <v>6</v>
      </c>
      <c r="O19" s="752">
        <f t="shared" si="1"/>
        <v>0.66666666666666663</v>
      </c>
      <c r="P19" s="870">
        <f t="shared" si="2"/>
        <v>1.3835723838952175E-2</v>
      </c>
    </row>
    <row r="20" spans="1:16">
      <c r="A20" s="888" t="s">
        <v>40</v>
      </c>
      <c r="B20" s="754"/>
      <c r="C20" s="748"/>
      <c r="D20" s="755"/>
      <c r="E20" s="756">
        <v>0</v>
      </c>
      <c r="F20" s="756">
        <v>0</v>
      </c>
      <c r="G20" s="750">
        <v>0</v>
      </c>
      <c r="H20" s="750">
        <v>0</v>
      </c>
      <c r="I20" s="750">
        <v>0</v>
      </c>
      <c r="J20" s="756">
        <v>0</v>
      </c>
      <c r="K20" s="743">
        <v>0</v>
      </c>
      <c r="L20" s="743">
        <v>0</v>
      </c>
      <c r="M20" s="743">
        <v>0</v>
      </c>
      <c r="N20" s="751">
        <f t="shared" si="0"/>
        <v>0</v>
      </c>
      <c r="O20" s="752">
        <f t="shared" si="1"/>
        <v>0</v>
      </c>
      <c r="P20" s="870">
        <f t="shared" si="2"/>
        <v>0</v>
      </c>
    </row>
    <row r="21" spans="1:16">
      <c r="A21" s="888" t="s">
        <v>41</v>
      </c>
      <c r="B21" s="754"/>
      <c r="C21" s="748"/>
      <c r="D21" s="755"/>
      <c r="E21" s="756">
        <v>0</v>
      </c>
      <c r="F21" s="756">
        <v>0</v>
      </c>
      <c r="G21" s="750">
        <v>0</v>
      </c>
      <c r="H21" s="750">
        <v>0</v>
      </c>
      <c r="I21" s="750">
        <v>0</v>
      </c>
      <c r="J21" s="756">
        <v>0</v>
      </c>
      <c r="K21" s="743">
        <v>0</v>
      </c>
      <c r="L21" s="743">
        <v>0</v>
      </c>
      <c r="M21" s="743">
        <v>0</v>
      </c>
      <c r="N21" s="751">
        <f t="shared" si="0"/>
        <v>0</v>
      </c>
      <c r="O21" s="752">
        <f t="shared" si="1"/>
        <v>0</v>
      </c>
      <c r="P21" s="870">
        <f t="shared" si="2"/>
        <v>0</v>
      </c>
    </row>
    <row r="22" spans="1:16">
      <c r="A22" s="888" t="s">
        <v>447</v>
      </c>
      <c r="B22" s="754"/>
      <c r="C22" s="748"/>
      <c r="D22" s="755"/>
      <c r="E22" s="756">
        <v>1</v>
      </c>
      <c r="F22" s="756">
        <v>0</v>
      </c>
      <c r="G22" s="750">
        <v>0</v>
      </c>
      <c r="H22" s="750">
        <v>0</v>
      </c>
      <c r="I22" s="750">
        <v>0</v>
      </c>
      <c r="J22" s="756">
        <v>0</v>
      </c>
      <c r="K22" s="743">
        <v>0</v>
      </c>
      <c r="L22" s="743">
        <v>0</v>
      </c>
      <c r="M22" s="743">
        <v>0</v>
      </c>
      <c r="N22" s="751">
        <f t="shared" si="0"/>
        <v>1</v>
      </c>
      <c r="O22" s="752">
        <f t="shared" si="1"/>
        <v>0.1111111111111111</v>
      </c>
      <c r="P22" s="870">
        <f t="shared" si="2"/>
        <v>2.3059539731586955E-3</v>
      </c>
    </row>
    <row r="23" spans="1:16">
      <c r="A23" s="888" t="s">
        <v>42</v>
      </c>
      <c r="B23" s="754"/>
      <c r="C23" s="748"/>
      <c r="D23" s="755"/>
      <c r="E23" s="756">
        <v>17</v>
      </c>
      <c r="F23" s="756">
        <v>12</v>
      </c>
      <c r="G23" s="750">
        <v>24</v>
      </c>
      <c r="H23" s="750">
        <v>12</v>
      </c>
      <c r="I23" s="750">
        <v>14</v>
      </c>
      <c r="J23" s="756">
        <v>12</v>
      </c>
      <c r="K23" s="743">
        <v>11</v>
      </c>
      <c r="L23" s="743">
        <v>13</v>
      </c>
      <c r="M23" s="743">
        <v>11</v>
      </c>
      <c r="N23" s="751">
        <f t="shared" si="0"/>
        <v>126</v>
      </c>
      <c r="O23" s="752">
        <f t="shared" si="1"/>
        <v>14</v>
      </c>
      <c r="P23" s="870">
        <f t="shared" si="2"/>
        <v>0.29055020061799564</v>
      </c>
    </row>
    <row r="24" spans="1:16">
      <c r="A24" s="888" t="s">
        <v>43</v>
      </c>
      <c r="B24" s="754"/>
      <c r="C24" s="748"/>
      <c r="D24" s="755"/>
      <c r="E24" s="756">
        <v>229</v>
      </c>
      <c r="F24" s="756">
        <v>298</v>
      </c>
      <c r="G24" s="750">
        <v>300</v>
      </c>
      <c r="H24" s="750">
        <v>282</v>
      </c>
      <c r="I24" s="750">
        <v>252</v>
      </c>
      <c r="J24" s="756">
        <v>231</v>
      </c>
      <c r="K24" s="743">
        <v>270</v>
      </c>
      <c r="L24" s="743">
        <v>265</v>
      </c>
      <c r="M24" s="743">
        <v>301</v>
      </c>
      <c r="N24" s="751">
        <f t="shared" si="0"/>
        <v>2428</v>
      </c>
      <c r="O24" s="752">
        <f t="shared" si="1"/>
        <v>269.77777777777777</v>
      </c>
      <c r="P24" s="870">
        <f t="shared" si="2"/>
        <v>5.598856246829313</v>
      </c>
    </row>
    <row r="25" spans="1:16">
      <c r="A25" s="888" t="s">
        <v>44</v>
      </c>
      <c r="B25" s="754"/>
      <c r="C25" s="748"/>
      <c r="D25" s="755"/>
      <c r="E25" s="756">
        <v>2</v>
      </c>
      <c r="F25" s="756">
        <v>0</v>
      </c>
      <c r="G25" s="750">
        <v>1</v>
      </c>
      <c r="H25" s="750">
        <v>0</v>
      </c>
      <c r="I25" s="750">
        <v>1</v>
      </c>
      <c r="J25" s="756">
        <v>0</v>
      </c>
      <c r="K25" s="743">
        <v>0</v>
      </c>
      <c r="L25" s="743">
        <v>0</v>
      </c>
      <c r="M25" s="758">
        <v>0</v>
      </c>
      <c r="N25" s="751">
        <f t="shared" si="0"/>
        <v>4</v>
      </c>
      <c r="O25" s="752">
        <f t="shared" si="1"/>
        <v>0.44444444444444442</v>
      </c>
      <c r="P25" s="870">
        <f t="shared" si="2"/>
        <v>9.2238158926347819E-3</v>
      </c>
    </row>
    <row r="26" spans="1:16">
      <c r="A26" s="888" t="s">
        <v>45</v>
      </c>
      <c r="B26" s="754"/>
      <c r="C26" s="748"/>
      <c r="D26" s="755"/>
      <c r="E26" s="756">
        <v>0</v>
      </c>
      <c r="F26" s="756">
        <v>0</v>
      </c>
      <c r="G26" s="750">
        <v>0</v>
      </c>
      <c r="H26" s="750">
        <v>0</v>
      </c>
      <c r="I26" s="750">
        <v>0</v>
      </c>
      <c r="J26" s="756">
        <v>0</v>
      </c>
      <c r="K26" s="743">
        <v>1</v>
      </c>
      <c r="L26" s="743">
        <v>0</v>
      </c>
      <c r="M26" s="758">
        <v>0</v>
      </c>
      <c r="N26" s="751">
        <f t="shared" si="0"/>
        <v>1</v>
      </c>
      <c r="O26" s="752">
        <f t="shared" si="1"/>
        <v>0.1111111111111111</v>
      </c>
      <c r="P26" s="870">
        <f t="shared" si="2"/>
        <v>2.3059539731586955E-3</v>
      </c>
    </row>
    <row r="27" spans="1:16">
      <c r="A27" s="888" t="s">
        <v>46</v>
      </c>
      <c r="B27" s="754"/>
      <c r="C27" s="748"/>
      <c r="D27" s="755"/>
      <c r="E27" s="756">
        <v>10</v>
      </c>
      <c r="F27" s="756">
        <v>9</v>
      </c>
      <c r="G27" s="750">
        <v>8</v>
      </c>
      <c r="H27" s="750">
        <v>12</v>
      </c>
      <c r="I27" s="750">
        <v>7</v>
      </c>
      <c r="J27" s="756">
        <v>6</v>
      </c>
      <c r="K27" s="743">
        <v>8</v>
      </c>
      <c r="L27" s="743">
        <v>2</v>
      </c>
      <c r="M27" s="758">
        <v>2</v>
      </c>
      <c r="N27" s="751">
        <f t="shared" si="0"/>
        <v>64</v>
      </c>
      <c r="O27" s="752">
        <f t="shared" si="1"/>
        <v>7.1111111111111107</v>
      </c>
      <c r="P27" s="870">
        <f t="shared" si="2"/>
        <v>0.14758105428215651</v>
      </c>
    </row>
    <row r="28" spans="1:16">
      <c r="A28" s="887" t="s">
        <v>47</v>
      </c>
      <c r="B28" s="754"/>
      <c r="C28" s="748"/>
      <c r="D28" s="755"/>
      <c r="E28" s="756">
        <v>22</v>
      </c>
      <c r="F28" s="756">
        <v>32</v>
      </c>
      <c r="G28" s="750">
        <v>17</v>
      </c>
      <c r="H28" s="750">
        <v>18</v>
      </c>
      <c r="I28" s="750">
        <v>25</v>
      </c>
      <c r="J28" s="756">
        <v>21</v>
      </c>
      <c r="K28" s="743">
        <v>37</v>
      </c>
      <c r="L28" s="743">
        <v>11</v>
      </c>
      <c r="M28" s="743">
        <v>11</v>
      </c>
      <c r="N28" s="751">
        <f t="shared" si="0"/>
        <v>194</v>
      </c>
      <c r="O28" s="752">
        <f t="shared" si="1"/>
        <v>21.555555555555557</v>
      </c>
      <c r="P28" s="870">
        <f t="shared" si="2"/>
        <v>0.44735507079278697</v>
      </c>
    </row>
    <row r="29" spans="1:16">
      <c r="A29" s="887" t="s">
        <v>448</v>
      </c>
      <c r="B29" s="754"/>
      <c r="C29" s="748"/>
      <c r="D29" s="755"/>
      <c r="E29" s="756">
        <v>1</v>
      </c>
      <c r="F29" s="756">
        <v>0</v>
      </c>
      <c r="G29" s="750">
        <v>0</v>
      </c>
      <c r="H29" s="750">
        <v>0</v>
      </c>
      <c r="I29" s="750">
        <v>0</v>
      </c>
      <c r="J29" s="756">
        <v>0</v>
      </c>
      <c r="K29" s="743">
        <v>0</v>
      </c>
      <c r="L29" s="743">
        <v>0</v>
      </c>
      <c r="M29" s="743">
        <v>0</v>
      </c>
      <c r="N29" s="751">
        <f t="shared" si="0"/>
        <v>1</v>
      </c>
      <c r="O29" s="752">
        <f t="shared" si="1"/>
        <v>0.1111111111111111</v>
      </c>
      <c r="P29" s="870">
        <f t="shared" si="2"/>
        <v>2.3059539731586955E-3</v>
      </c>
    </row>
    <row r="30" spans="1:16">
      <c r="A30" s="887" t="s">
        <v>48</v>
      </c>
      <c r="B30" s="754"/>
      <c r="C30" s="748"/>
      <c r="D30" s="755"/>
      <c r="E30" s="756">
        <v>0</v>
      </c>
      <c r="F30" s="756">
        <v>1</v>
      </c>
      <c r="G30" s="750">
        <v>4</v>
      </c>
      <c r="H30" s="750">
        <v>8</v>
      </c>
      <c r="I30" s="750">
        <v>6</v>
      </c>
      <c r="J30" s="756">
        <v>5</v>
      </c>
      <c r="K30" s="743">
        <v>5</v>
      </c>
      <c r="L30" s="743">
        <v>0</v>
      </c>
      <c r="M30" s="743">
        <v>4</v>
      </c>
      <c r="N30" s="751">
        <f t="shared" si="0"/>
        <v>33</v>
      </c>
      <c r="O30" s="752">
        <f t="shared" si="1"/>
        <v>3.6666666666666665</v>
      </c>
      <c r="P30" s="870">
        <f t="shared" si="2"/>
        <v>7.6096481114236961E-2</v>
      </c>
    </row>
    <row r="31" spans="1:16">
      <c r="A31" s="888" t="s">
        <v>49</v>
      </c>
      <c r="B31" s="754"/>
      <c r="C31" s="748"/>
      <c r="D31" s="755"/>
      <c r="E31" s="756">
        <v>1</v>
      </c>
      <c r="F31" s="756">
        <v>0</v>
      </c>
      <c r="G31" s="750">
        <v>1</v>
      </c>
      <c r="H31" s="750">
        <v>1</v>
      </c>
      <c r="I31" s="750">
        <v>0</v>
      </c>
      <c r="J31" s="756">
        <v>2</v>
      </c>
      <c r="K31" s="743">
        <v>3</v>
      </c>
      <c r="L31" s="743">
        <v>2</v>
      </c>
      <c r="M31" s="743">
        <v>0</v>
      </c>
      <c r="N31" s="751">
        <f t="shared" si="0"/>
        <v>10</v>
      </c>
      <c r="O31" s="752">
        <f t="shared" si="1"/>
        <v>1.1111111111111112</v>
      </c>
      <c r="P31" s="870">
        <f t="shared" si="2"/>
        <v>2.3059539731586958E-2</v>
      </c>
    </row>
    <row r="32" spans="1:16">
      <c r="A32" s="888" t="s">
        <v>50</v>
      </c>
      <c r="B32" s="754"/>
      <c r="C32" s="748"/>
      <c r="D32" s="755"/>
      <c r="E32" s="756">
        <v>0</v>
      </c>
      <c r="F32" s="756">
        <v>0</v>
      </c>
      <c r="G32" s="750">
        <v>0</v>
      </c>
      <c r="H32" s="750">
        <v>0</v>
      </c>
      <c r="I32" s="750">
        <v>0</v>
      </c>
      <c r="J32" s="756">
        <v>0</v>
      </c>
      <c r="K32" s="743">
        <v>3</v>
      </c>
      <c r="L32" s="743">
        <v>0</v>
      </c>
      <c r="M32" s="743">
        <v>4</v>
      </c>
      <c r="N32" s="751">
        <f t="shared" si="0"/>
        <v>7</v>
      </c>
      <c r="O32" s="752">
        <f t="shared" si="1"/>
        <v>0.77777777777777779</v>
      </c>
      <c r="P32" s="870">
        <f t="shared" si="2"/>
        <v>1.6141677812110868E-2</v>
      </c>
    </row>
    <row r="33" spans="1:16">
      <c r="A33" s="887" t="s">
        <v>51</v>
      </c>
      <c r="B33" s="754"/>
      <c r="C33" s="748"/>
      <c r="D33" s="755"/>
      <c r="E33" s="756">
        <v>2</v>
      </c>
      <c r="F33" s="756">
        <v>3</v>
      </c>
      <c r="G33" s="750">
        <v>0</v>
      </c>
      <c r="H33" s="750">
        <v>2</v>
      </c>
      <c r="I33" s="750">
        <v>3</v>
      </c>
      <c r="J33" s="756">
        <v>3</v>
      </c>
      <c r="K33" s="743">
        <v>2</v>
      </c>
      <c r="L33" s="743">
        <v>4</v>
      </c>
      <c r="M33" s="743">
        <v>1</v>
      </c>
      <c r="N33" s="751">
        <f t="shared" si="0"/>
        <v>20</v>
      </c>
      <c r="O33" s="752">
        <f t="shared" si="1"/>
        <v>2.2222222222222223</v>
      </c>
      <c r="P33" s="870">
        <f t="shared" si="2"/>
        <v>4.6119079463173916E-2</v>
      </c>
    </row>
    <row r="34" spans="1:16">
      <c r="A34" s="888" t="s">
        <v>52</v>
      </c>
      <c r="B34" s="754"/>
      <c r="C34" s="748"/>
      <c r="D34" s="755"/>
      <c r="E34" s="756">
        <v>2</v>
      </c>
      <c r="F34" s="756">
        <v>3</v>
      </c>
      <c r="G34" s="750">
        <v>1</v>
      </c>
      <c r="H34" s="750">
        <v>2</v>
      </c>
      <c r="I34" s="750">
        <v>5</v>
      </c>
      <c r="J34" s="756">
        <v>2</v>
      </c>
      <c r="K34" s="743">
        <v>1</v>
      </c>
      <c r="L34" s="743">
        <v>2</v>
      </c>
      <c r="M34" s="743">
        <v>0</v>
      </c>
      <c r="N34" s="751">
        <f t="shared" si="0"/>
        <v>18</v>
      </c>
      <c r="O34" s="752">
        <f t="shared" si="1"/>
        <v>2</v>
      </c>
      <c r="P34" s="870">
        <f t="shared" si="2"/>
        <v>4.1507171516856525E-2</v>
      </c>
    </row>
    <row r="35" spans="1:16">
      <c r="A35" s="888" t="s">
        <v>53</v>
      </c>
      <c r="B35" s="754"/>
      <c r="C35" s="748"/>
      <c r="D35" s="755"/>
      <c r="E35" s="756">
        <v>46</v>
      </c>
      <c r="F35" s="756">
        <v>69</v>
      </c>
      <c r="G35" s="750">
        <v>61</v>
      </c>
      <c r="H35" s="750">
        <v>51</v>
      </c>
      <c r="I35" s="750">
        <v>62</v>
      </c>
      <c r="J35" s="756">
        <v>58</v>
      </c>
      <c r="K35" s="743">
        <v>88</v>
      </c>
      <c r="L35" s="743">
        <v>77</v>
      </c>
      <c r="M35" s="743">
        <v>56</v>
      </c>
      <c r="N35" s="751">
        <f t="shared" si="0"/>
        <v>568</v>
      </c>
      <c r="O35" s="752">
        <f t="shared" si="1"/>
        <v>63.111111111111114</v>
      </c>
      <c r="P35" s="870">
        <f t="shared" si="2"/>
        <v>1.3097818567541391</v>
      </c>
    </row>
    <row r="36" spans="1:16">
      <c r="A36" s="888" t="s">
        <v>54</v>
      </c>
      <c r="B36" s="754"/>
      <c r="C36" s="748"/>
      <c r="D36" s="755"/>
      <c r="E36" s="756">
        <v>0</v>
      </c>
      <c r="F36" s="756">
        <v>1</v>
      </c>
      <c r="G36" s="750">
        <v>0</v>
      </c>
      <c r="H36" s="750">
        <v>0</v>
      </c>
      <c r="I36" s="750">
        <v>0</v>
      </c>
      <c r="J36" s="756">
        <v>0</v>
      </c>
      <c r="K36" s="743">
        <v>0</v>
      </c>
      <c r="L36" s="743">
        <v>0</v>
      </c>
      <c r="M36" s="743">
        <v>0</v>
      </c>
      <c r="N36" s="751">
        <f t="shared" si="0"/>
        <v>1</v>
      </c>
      <c r="O36" s="752">
        <f t="shared" si="1"/>
        <v>0.1111111111111111</v>
      </c>
      <c r="P36" s="870">
        <f t="shared" si="2"/>
        <v>2.3059539731586955E-3</v>
      </c>
    </row>
    <row r="37" spans="1:16" ht="17.25" customHeight="1">
      <c r="A37" s="888" t="s">
        <v>55</v>
      </c>
      <c r="B37" s="754"/>
      <c r="C37" s="748"/>
      <c r="D37" s="755"/>
      <c r="E37" s="756">
        <v>0</v>
      </c>
      <c r="F37" s="756">
        <v>0</v>
      </c>
      <c r="G37" s="750">
        <v>0</v>
      </c>
      <c r="H37" s="750">
        <v>0</v>
      </c>
      <c r="I37" s="750">
        <v>0</v>
      </c>
      <c r="J37" s="756">
        <v>0</v>
      </c>
      <c r="K37" s="743">
        <v>0</v>
      </c>
      <c r="L37" s="743">
        <v>0</v>
      </c>
      <c r="M37" s="743">
        <v>0</v>
      </c>
      <c r="N37" s="751">
        <f t="shared" ref="N37" si="3">SUM(B37:M37)</f>
        <v>0</v>
      </c>
      <c r="O37" s="752">
        <f t="shared" ref="O37" si="4">AVERAGE(B37:M37)</f>
        <v>0</v>
      </c>
      <c r="P37" s="870">
        <f t="shared" ref="P37:P68" si="5">(N37/$N$201)*100</f>
        <v>0</v>
      </c>
    </row>
    <row r="38" spans="1:16">
      <c r="A38" s="888" t="s">
        <v>475</v>
      </c>
      <c r="B38" s="754"/>
      <c r="C38" s="748"/>
      <c r="D38" s="755"/>
      <c r="E38" s="756">
        <v>420</v>
      </c>
      <c r="F38" s="756">
        <v>467</v>
      </c>
      <c r="G38" s="750">
        <v>523</v>
      </c>
      <c r="H38" s="750">
        <v>529</v>
      </c>
      <c r="I38" s="750">
        <v>460</v>
      </c>
      <c r="J38" s="756">
        <v>379</v>
      </c>
      <c r="K38" s="743">
        <v>313</v>
      </c>
      <c r="L38" s="743">
        <v>290</v>
      </c>
      <c r="M38" s="743">
        <v>263</v>
      </c>
      <c r="N38" s="751">
        <f t="shared" ref="N38:N69" si="6">SUM(B38:M38)</f>
        <v>3644</v>
      </c>
      <c r="O38" s="752">
        <f t="shared" ref="O38:O69" si="7">AVERAGE(B38:M38)</f>
        <v>404.88888888888891</v>
      </c>
      <c r="P38" s="870">
        <f t="shared" si="5"/>
        <v>8.4028962781902869</v>
      </c>
    </row>
    <row r="39" spans="1:16">
      <c r="A39" s="888" t="s">
        <v>56</v>
      </c>
      <c r="B39" s="754"/>
      <c r="C39" s="748"/>
      <c r="D39" s="755"/>
      <c r="E39" s="756">
        <v>0</v>
      </c>
      <c r="F39" s="756">
        <v>0</v>
      </c>
      <c r="G39" s="750">
        <v>0</v>
      </c>
      <c r="H39" s="750">
        <v>0</v>
      </c>
      <c r="I39" s="750">
        <v>0</v>
      </c>
      <c r="J39" s="756">
        <v>0</v>
      </c>
      <c r="K39" s="743">
        <v>0</v>
      </c>
      <c r="L39" s="743">
        <v>0</v>
      </c>
      <c r="M39" s="743">
        <v>0</v>
      </c>
      <c r="N39" s="751">
        <f t="shared" si="6"/>
        <v>0</v>
      </c>
      <c r="O39" s="752">
        <f t="shared" si="7"/>
        <v>0</v>
      </c>
      <c r="P39" s="870">
        <f t="shared" si="5"/>
        <v>0</v>
      </c>
    </row>
    <row r="40" spans="1:16">
      <c r="A40" s="888" t="s">
        <v>57</v>
      </c>
      <c r="B40" s="754"/>
      <c r="C40" s="748"/>
      <c r="D40" s="755"/>
      <c r="E40" s="756">
        <v>447</v>
      </c>
      <c r="F40" s="756">
        <v>489</v>
      </c>
      <c r="G40" s="750">
        <v>369</v>
      </c>
      <c r="H40" s="750">
        <v>727</v>
      </c>
      <c r="I40" s="750">
        <v>801</v>
      </c>
      <c r="J40" s="756">
        <v>981</v>
      </c>
      <c r="K40" s="743">
        <v>844</v>
      </c>
      <c r="L40" s="743">
        <v>484</v>
      </c>
      <c r="M40" s="743">
        <v>501</v>
      </c>
      <c r="N40" s="751">
        <f t="shared" si="6"/>
        <v>5643</v>
      </c>
      <c r="O40" s="752">
        <f t="shared" si="7"/>
        <v>627</v>
      </c>
      <c r="P40" s="870">
        <f t="shared" si="5"/>
        <v>13.01249827053452</v>
      </c>
    </row>
    <row r="41" spans="1:16">
      <c r="A41" s="888" t="s">
        <v>58</v>
      </c>
      <c r="B41" s="754"/>
      <c r="C41" s="748"/>
      <c r="D41" s="755"/>
      <c r="E41" s="756">
        <v>4</v>
      </c>
      <c r="F41" s="756">
        <v>7</v>
      </c>
      <c r="G41" s="750">
        <v>16</v>
      </c>
      <c r="H41" s="750">
        <v>14</v>
      </c>
      <c r="I41" s="750">
        <v>15</v>
      </c>
      <c r="J41" s="756">
        <v>9</v>
      </c>
      <c r="K41" s="743">
        <v>9</v>
      </c>
      <c r="L41" s="743">
        <v>3</v>
      </c>
      <c r="M41" s="743">
        <v>1</v>
      </c>
      <c r="N41" s="751">
        <f t="shared" si="6"/>
        <v>78</v>
      </c>
      <c r="O41" s="752">
        <f t="shared" si="7"/>
        <v>8.6666666666666661</v>
      </c>
      <c r="P41" s="870">
        <f t="shared" si="5"/>
        <v>0.17986440990637825</v>
      </c>
    </row>
    <row r="42" spans="1:16">
      <c r="A42" s="888" t="s">
        <v>59</v>
      </c>
      <c r="B42" s="754"/>
      <c r="C42" s="748"/>
      <c r="D42" s="755"/>
      <c r="E42" s="756">
        <v>132</v>
      </c>
      <c r="F42" s="756">
        <v>146</v>
      </c>
      <c r="G42" s="750">
        <v>168</v>
      </c>
      <c r="H42" s="750">
        <v>153</v>
      </c>
      <c r="I42" s="750">
        <v>136</v>
      </c>
      <c r="J42" s="756">
        <v>116</v>
      </c>
      <c r="K42" s="743">
        <v>157</v>
      </c>
      <c r="L42" s="743">
        <v>139</v>
      </c>
      <c r="M42" s="743">
        <v>91</v>
      </c>
      <c r="N42" s="751">
        <f t="shared" si="6"/>
        <v>1238</v>
      </c>
      <c r="O42" s="752">
        <f t="shared" si="7"/>
        <v>137.55555555555554</v>
      </c>
      <c r="P42" s="870">
        <f t="shared" si="5"/>
        <v>2.8547710187704656</v>
      </c>
    </row>
    <row r="43" spans="1:16">
      <c r="A43" s="888" t="s">
        <v>60</v>
      </c>
      <c r="B43" s="754"/>
      <c r="C43" s="748"/>
      <c r="D43" s="755"/>
      <c r="E43" s="756">
        <v>19</v>
      </c>
      <c r="F43" s="756">
        <v>26</v>
      </c>
      <c r="G43" s="750">
        <v>19</v>
      </c>
      <c r="H43" s="750">
        <v>62</v>
      </c>
      <c r="I43" s="750">
        <v>123</v>
      </c>
      <c r="J43" s="756">
        <v>139</v>
      </c>
      <c r="K43" s="743">
        <v>155</v>
      </c>
      <c r="L43" s="743">
        <v>123</v>
      </c>
      <c r="M43" s="743">
        <v>81</v>
      </c>
      <c r="N43" s="751">
        <f t="shared" si="6"/>
        <v>747</v>
      </c>
      <c r="O43" s="752">
        <f t="shared" si="7"/>
        <v>83</v>
      </c>
      <c r="P43" s="870">
        <f t="shared" si="5"/>
        <v>1.7225476179495456</v>
      </c>
    </row>
    <row r="44" spans="1:16">
      <c r="A44" s="888" t="s">
        <v>61</v>
      </c>
      <c r="B44" s="754"/>
      <c r="C44" s="748"/>
      <c r="D44" s="755"/>
      <c r="E44" s="756">
        <v>0</v>
      </c>
      <c r="F44" s="756">
        <v>1</v>
      </c>
      <c r="G44" s="750">
        <v>0</v>
      </c>
      <c r="H44" s="750">
        <v>3</v>
      </c>
      <c r="I44" s="750">
        <v>3</v>
      </c>
      <c r="J44" s="756">
        <v>0</v>
      </c>
      <c r="K44" s="743">
        <v>1</v>
      </c>
      <c r="L44" s="743">
        <v>0</v>
      </c>
      <c r="M44" s="743">
        <v>0</v>
      </c>
      <c r="N44" s="751">
        <f t="shared" si="6"/>
        <v>8</v>
      </c>
      <c r="O44" s="752">
        <f t="shared" si="7"/>
        <v>0.88888888888888884</v>
      </c>
      <c r="P44" s="870">
        <f t="shared" si="5"/>
        <v>1.8447631785269564E-2</v>
      </c>
    </row>
    <row r="45" spans="1:16">
      <c r="A45" s="888" t="s">
        <v>62</v>
      </c>
      <c r="B45" s="754"/>
      <c r="C45" s="748"/>
      <c r="D45" s="755"/>
      <c r="E45" s="756">
        <v>1</v>
      </c>
      <c r="F45" s="756">
        <v>0</v>
      </c>
      <c r="G45" s="750">
        <v>2</v>
      </c>
      <c r="H45" s="750">
        <v>4</v>
      </c>
      <c r="I45" s="750">
        <v>13</v>
      </c>
      <c r="J45" s="756">
        <v>2</v>
      </c>
      <c r="K45" s="743">
        <v>4</v>
      </c>
      <c r="L45" s="743">
        <v>3</v>
      </c>
      <c r="M45" s="743">
        <v>5</v>
      </c>
      <c r="N45" s="751">
        <f t="shared" si="6"/>
        <v>34</v>
      </c>
      <c r="O45" s="752">
        <f t="shared" si="7"/>
        <v>3.7777777777777777</v>
      </c>
      <c r="P45" s="870">
        <f t="shared" si="5"/>
        <v>7.8402435087395653E-2</v>
      </c>
    </row>
    <row r="46" spans="1:16">
      <c r="A46" s="887" t="s">
        <v>63</v>
      </c>
      <c r="B46" s="754"/>
      <c r="C46" s="748"/>
      <c r="D46" s="755"/>
      <c r="E46" s="756">
        <v>3</v>
      </c>
      <c r="F46" s="756">
        <v>2</v>
      </c>
      <c r="G46" s="750">
        <v>2</v>
      </c>
      <c r="H46" s="750">
        <v>0</v>
      </c>
      <c r="I46" s="750">
        <v>0</v>
      </c>
      <c r="J46" s="756">
        <v>0</v>
      </c>
      <c r="K46" s="743">
        <v>1</v>
      </c>
      <c r="L46" s="743">
        <v>1</v>
      </c>
      <c r="M46" s="743">
        <v>0</v>
      </c>
      <c r="N46" s="751">
        <f t="shared" si="6"/>
        <v>9</v>
      </c>
      <c r="O46" s="752">
        <f t="shared" si="7"/>
        <v>1</v>
      </c>
      <c r="P46" s="870">
        <f t="shared" si="5"/>
        <v>2.0753585758428263E-2</v>
      </c>
    </row>
    <row r="47" spans="1:16">
      <c r="A47" s="888" t="s">
        <v>64</v>
      </c>
      <c r="B47" s="754"/>
      <c r="C47" s="748"/>
      <c r="D47" s="755"/>
      <c r="E47" s="756">
        <v>18</v>
      </c>
      <c r="F47" s="756">
        <v>16</v>
      </c>
      <c r="G47" s="750">
        <v>20</v>
      </c>
      <c r="H47" s="750">
        <v>15</v>
      </c>
      <c r="I47" s="750">
        <v>18</v>
      </c>
      <c r="J47" s="756">
        <v>10</v>
      </c>
      <c r="K47" s="743">
        <v>11</v>
      </c>
      <c r="L47" s="743">
        <v>18</v>
      </c>
      <c r="M47" s="743">
        <v>28</v>
      </c>
      <c r="N47" s="751">
        <f t="shared" si="6"/>
        <v>154</v>
      </c>
      <c r="O47" s="752">
        <f t="shared" si="7"/>
        <v>17.111111111111111</v>
      </c>
      <c r="P47" s="870">
        <f t="shared" si="5"/>
        <v>0.35511691186643918</v>
      </c>
    </row>
    <row r="48" spans="1:16">
      <c r="A48" s="888" t="s">
        <v>65</v>
      </c>
      <c r="B48" s="754"/>
      <c r="C48" s="748"/>
      <c r="D48" s="755"/>
      <c r="E48" s="756">
        <v>2</v>
      </c>
      <c r="F48" s="756">
        <v>0</v>
      </c>
      <c r="G48" s="750">
        <v>4</v>
      </c>
      <c r="H48" s="750">
        <v>0</v>
      </c>
      <c r="I48" s="750">
        <v>2</v>
      </c>
      <c r="J48" s="756">
        <v>4</v>
      </c>
      <c r="K48" s="743">
        <v>3</v>
      </c>
      <c r="L48" s="743">
        <v>0</v>
      </c>
      <c r="M48" s="743">
        <v>4</v>
      </c>
      <c r="N48" s="751">
        <f t="shared" si="6"/>
        <v>19</v>
      </c>
      <c r="O48" s="752">
        <f t="shared" si="7"/>
        <v>2.1111111111111112</v>
      </c>
      <c r="P48" s="870">
        <f t="shared" si="5"/>
        <v>4.3813125490015217E-2</v>
      </c>
    </row>
    <row r="49" spans="1:16">
      <c r="A49" s="888" t="s">
        <v>66</v>
      </c>
      <c r="B49" s="754"/>
      <c r="C49" s="748"/>
      <c r="D49" s="755"/>
      <c r="E49" s="756">
        <v>6</v>
      </c>
      <c r="F49" s="756">
        <v>0</v>
      </c>
      <c r="G49" s="750">
        <v>3</v>
      </c>
      <c r="H49" s="750">
        <v>4</v>
      </c>
      <c r="I49" s="750">
        <v>4</v>
      </c>
      <c r="J49" s="756">
        <v>2</v>
      </c>
      <c r="K49" s="743">
        <v>2</v>
      </c>
      <c r="L49" s="743">
        <v>8</v>
      </c>
      <c r="M49" s="743">
        <v>4</v>
      </c>
      <c r="N49" s="751">
        <f t="shared" si="6"/>
        <v>33</v>
      </c>
      <c r="O49" s="752">
        <f t="shared" si="7"/>
        <v>3.6666666666666665</v>
      </c>
      <c r="P49" s="870">
        <f t="shared" si="5"/>
        <v>7.6096481114236961E-2</v>
      </c>
    </row>
    <row r="50" spans="1:16">
      <c r="A50" s="888" t="s">
        <v>67</v>
      </c>
      <c r="B50" s="754"/>
      <c r="C50" s="748"/>
      <c r="D50" s="755"/>
      <c r="E50" s="756">
        <v>3</v>
      </c>
      <c r="F50" s="756">
        <v>9</v>
      </c>
      <c r="G50" s="750">
        <v>1</v>
      </c>
      <c r="H50" s="750">
        <v>2</v>
      </c>
      <c r="I50" s="750">
        <v>5</v>
      </c>
      <c r="J50" s="756">
        <v>4</v>
      </c>
      <c r="K50" s="743">
        <v>5</v>
      </c>
      <c r="L50" s="743">
        <v>5</v>
      </c>
      <c r="M50" s="743">
        <v>3</v>
      </c>
      <c r="N50" s="751">
        <f t="shared" si="6"/>
        <v>37</v>
      </c>
      <c r="O50" s="752">
        <f t="shared" si="7"/>
        <v>4.1111111111111107</v>
      </c>
      <c r="P50" s="870">
        <f t="shared" si="5"/>
        <v>8.5320297006871743E-2</v>
      </c>
    </row>
    <row r="51" spans="1:16">
      <c r="A51" s="888" t="s">
        <v>68</v>
      </c>
      <c r="B51" s="754"/>
      <c r="C51" s="748"/>
      <c r="D51" s="755"/>
      <c r="E51" s="756">
        <v>54</v>
      </c>
      <c r="F51" s="756">
        <v>48</v>
      </c>
      <c r="G51" s="750">
        <v>49</v>
      </c>
      <c r="H51" s="750">
        <v>32</v>
      </c>
      <c r="I51" s="750">
        <v>20</v>
      </c>
      <c r="J51" s="756">
        <v>18</v>
      </c>
      <c r="K51" s="743">
        <v>14</v>
      </c>
      <c r="L51" s="743">
        <v>20</v>
      </c>
      <c r="M51" s="743">
        <v>26</v>
      </c>
      <c r="N51" s="751">
        <f t="shared" si="6"/>
        <v>281</v>
      </c>
      <c r="O51" s="752">
        <f t="shared" si="7"/>
        <v>31.222222222222221</v>
      </c>
      <c r="P51" s="870">
        <f t="shared" si="5"/>
        <v>0.64797306645759356</v>
      </c>
    </row>
    <row r="52" spans="1:16">
      <c r="A52" s="888" t="s">
        <v>69</v>
      </c>
      <c r="B52" s="754"/>
      <c r="C52" s="748"/>
      <c r="D52" s="755"/>
      <c r="E52" s="756">
        <v>32</v>
      </c>
      <c r="F52" s="756">
        <v>18</v>
      </c>
      <c r="G52" s="750">
        <v>6</v>
      </c>
      <c r="H52" s="750">
        <v>7</v>
      </c>
      <c r="I52" s="750">
        <v>8</v>
      </c>
      <c r="J52" s="756">
        <v>11</v>
      </c>
      <c r="K52" s="743">
        <v>31</v>
      </c>
      <c r="L52" s="743">
        <v>16</v>
      </c>
      <c r="M52" s="743">
        <v>13</v>
      </c>
      <c r="N52" s="751">
        <f t="shared" si="6"/>
        <v>142</v>
      </c>
      <c r="O52" s="752">
        <f t="shared" si="7"/>
        <v>15.777777777777779</v>
      </c>
      <c r="P52" s="870">
        <f t="shared" si="5"/>
        <v>0.32744546418853476</v>
      </c>
    </row>
    <row r="53" spans="1:16">
      <c r="A53" s="888" t="s">
        <v>70</v>
      </c>
      <c r="B53" s="754"/>
      <c r="C53" s="748"/>
      <c r="D53" s="755"/>
      <c r="E53" s="756">
        <v>0</v>
      </c>
      <c r="F53" s="756">
        <v>0</v>
      </c>
      <c r="G53" s="750">
        <v>0</v>
      </c>
      <c r="H53" s="750">
        <v>0</v>
      </c>
      <c r="I53" s="750">
        <v>0</v>
      </c>
      <c r="J53" s="756">
        <v>0</v>
      </c>
      <c r="K53" s="743">
        <v>0</v>
      </c>
      <c r="L53" s="743">
        <v>0</v>
      </c>
      <c r="M53" s="743">
        <v>0</v>
      </c>
      <c r="N53" s="751">
        <f t="shared" si="6"/>
        <v>0</v>
      </c>
      <c r="O53" s="752">
        <f t="shared" si="7"/>
        <v>0</v>
      </c>
      <c r="P53" s="870">
        <f t="shared" si="5"/>
        <v>0</v>
      </c>
    </row>
    <row r="54" spans="1:16">
      <c r="A54" s="888" t="s">
        <v>71</v>
      </c>
      <c r="B54" s="754"/>
      <c r="C54" s="748"/>
      <c r="D54" s="755"/>
      <c r="E54" s="756">
        <v>4</v>
      </c>
      <c r="F54" s="756">
        <v>10</v>
      </c>
      <c r="G54" s="750">
        <v>10</v>
      </c>
      <c r="H54" s="750">
        <v>10</v>
      </c>
      <c r="I54" s="750">
        <v>9</v>
      </c>
      <c r="J54" s="756">
        <v>7</v>
      </c>
      <c r="K54" s="743">
        <v>10</v>
      </c>
      <c r="L54" s="743">
        <v>4</v>
      </c>
      <c r="M54" s="743">
        <v>7</v>
      </c>
      <c r="N54" s="751">
        <f t="shared" si="6"/>
        <v>71</v>
      </c>
      <c r="O54" s="752">
        <f t="shared" si="7"/>
        <v>7.8888888888888893</v>
      </c>
      <c r="P54" s="870">
        <f t="shared" si="5"/>
        <v>0.16372273209426738</v>
      </c>
    </row>
    <row r="55" spans="1:16">
      <c r="A55" s="888" t="s">
        <v>449</v>
      </c>
      <c r="B55" s="754"/>
      <c r="C55" s="748"/>
      <c r="D55" s="755"/>
      <c r="E55" s="756">
        <v>4</v>
      </c>
      <c r="F55" s="756">
        <v>0</v>
      </c>
      <c r="G55" s="750">
        <v>0</v>
      </c>
      <c r="H55" s="750">
        <v>0</v>
      </c>
      <c r="I55" s="750">
        <v>0</v>
      </c>
      <c r="J55" s="756">
        <v>0</v>
      </c>
      <c r="K55" s="743">
        <v>0</v>
      </c>
      <c r="L55" s="743">
        <v>0</v>
      </c>
      <c r="M55" s="743">
        <v>0</v>
      </c>
      <c r="N55" s="751">
        <f t="shared" si="6"/>
        <v>4</v>
      </c>
      <c r="O55" s="752">
        <f t="shared" si="7"/>
        <v>0.44444444444444442</v>
      </c>
      <c r="P55" s="870">
        <f t="shared" si="5"/>
        <v>9.2238158926347819E-3</v>
      </c>
    </row>
    <row r="56" spans="1:16">
      <c r="A56" s="888" t="s">
        <v>72</v>
      </c>
      <c r="B56" s="754"/>
      <c r="C56" s="748"/>
      <c r="D56" s="755"/>
      <c r="E56" s="756">
        <v>1</v>
      </c>
      <c r="F56" s="756">
        <v>3</v>
      </c>
      <c r="G56" s="750">
        <v>4</v>
      </c>
      <c r="H56" s="750">
        <v>1</v>
      </c>
      <c r="I56" s="750">
        <v>2</v>
      </c>
      <c r="J56" s="756">
        <v>0</v>
      </c>
      <c r="K56" s="743">
        <v>0</v>
      </c>
      <c r="L56" s="743">
        <v>3</v>
      </c>
      <c r="M56" s="743">
        <v>1</v>
      </c>
      <c r="N56" s="751">
        <f t="shared" si="6"/>
        <v>15</v>
      </c>
      <c r="O56" s="752">
        <f t="shared" si="7"/>
        <v>1.6666666666666667</v>
      </c>
      <c r="P56" s="870">
        <f t="shared" si="5"/>
        <v>3.4589309597380435E-2</v>
      </c>
    </row>
    <row r="57" spans="1:16">
      <c r="A57" s="888" t="s">
        <v>73</v>
      </c>
      <c r="B57" s="754"/>
      <c r="C57" s="748"/>
      <c r="D57" s="755"/>
      <c r="E57" s="756">
        <v>9</v>
      </c>
      <c r="F57" s="756">
        <v>12</v>
      </c>
      <c r="G57" s="750">
        <v>16</v>
      </c>
      <c r="H57" s="750">
        <v>7</v>
      </c>
      <c r="I57" s="750">
        <v>11</v>
      </c>
      <c r="J57" s="756">
        <v>14</v>
      </c>
      <c r="K57" s="743">
        <v>9</v>
      </c>
      <c r="L57" s="743">
        <v>11</v>
      </c>
      <c r="M57" s="743">
        <v>20</v>
      </c>
      <c r="N57" s="751">
        <f t="shared" si="6"/>
        <v>109</v>
      </c>
      <c r="O57" s="752">
        <f t="shared" si="7"/>
        <v>12.111111111111111</v>
      </c>
      <c r="P57" s="870">
        <f t="shared" si="5"/>
        <v>0.25134898307429787</v>
      </c>
    </row>
    <row r="58" spans="1:16">
      <c r="A58" s="888" t="s">
        <v>74</v>
      </c>
      <c r="B58" s="754"/>
      <c r="C58" s="748"/>
      <c r="D58" s="755"/>
      <c r="E58" s="756">
        <v>12</v>
      </c>
      <c r="F58" s="756">
        <v>15</v>
      </c>
      <c r="G58" s="750">
        <v>15</v>
      </c>
      <c r="H58" s="750">
        <v>19</v>
      </c>
      <c r="I58" s="750">
        <v>9</v>
      </c>
      <c r="J58" s="756">
        <v>12</v>
      </c>
      <c r="K58" s="743">
        <v>12</v>
      </c>
      <c r="L58" s="743">
        <v>14</v>
      </c>
      <c r="M58" s="743">
        <v>9</v>
      </c>
      <c r="N58" s="751">
        <f t="shared" si="6"/>
        <v>117</v>
      </c>
      <c r="O58" s="752">
        <f t="shared" si="7"/>
        <v>13</v>
      </c>
      <c r="P58" s="870">
        <f t="shared" si="5"/>
        <v>0.26979661485956741</v>
      </c>
    </row>
    <row r="59" spans="1:16">
      <c r="A59" s="888" t="s">
        <v>75</v>
      </c>
      <c r="B59" s="754"/>
      <c r="C59" s="748"/>
      <c r="D59" s="755"/>
      <c r="E59" s="756">
        <v>2</v>
      </c>
      <c r="F59" s="756">
        <v>0</v>
      </c>
      <c r="G59" s="750">
        <v>3</v>
      </c>
      <c r="H59" s="750">
        <v>1</v>
      </c>
      <c r="I59" s="750">
        <v>3</v>
      </c>
      <c r="J59" s="756">
        <v>1</v>
      </c>
      <c r="K59" s="743">
        <v>0</v>
      </c>
      <c r="L59" s="743">
        <v>1</v>
      </c>
      <c r="M59" s="743">
        <v>3</v>
      </c>
      <c r="N59" s="751">
        <f t="shared" si="6"/>
        <v>14</v>
      </c>
      <c r="O59" s="752">
        <f t="shared" si="7"/>
        <v>1.5555555555555556</v>
      </c>
      <c r="P59" s="870">
        <f t="shared" si="5"/>
        <v>3.2283355624221736E-2</v>
      </c>
    </row>
    <row r="60" spans="1:16">
      <c r="A60" s="888" t="s">
        <v>76</v>
      </c>
      <c r="B60" s="754"/>
      <c r="C60" s="748"/>
      <c r="D60" s="755"/>
      <c r="E60" s="756">
        <v>5</v>
      </c>
      <c r="F60" s="756">
        <v>9</v>
      </c>
      <c r="G60" s="750">
        <v>7</v>
      </c>
      <c r="H60" s="750">
        <v>5</v>
      </c>
      <c r="I60" s="750">
        <v>0</v>
      </c>
      <c r="J60" s="756">
        <v>2</v>
      </c>
      <c r="K60" s="743">
        <v>0</v>
      </c>
      <c r="L60" s="743">
        <v>1</v>
      </c>
      <c r="M60" s="743">
        <v>2</v>
      </c>
      <c r="N60" s="751">
        <f t="shared" si="6"/>
        <v>31</v>
      </c>
      <c r="O60" s="752">
        <f t="shared" si="7"/>
        <v>3.4444444444444446</v>
      </c>
      <c r="P60" s="870">
        <f t="shared" si="5"/>
        <v>7.1484573167919577E-2</v>
      </c>
    </row>
    <row r="61" spans="1:16">
      <c r="A61" s="888" t="s">
        <v>77</v>
      </c>
      <c r="B61" s="754"/>
      <c r="C61" s="748"/>
      <c r="D61" s="755"/>
      <c r="E61" s="756">
        <v>0</v>
      </c>
      <c r="F61" s="756">
        <v>0</v>
      </c>
      <c r="G61" s="750">
        <v>0</v>
      </c>
      <c r="H61" s="750">
        <v>0</v>
      </c>
      <c r="I61" s="750">
        <v>0</v>
      </c>
      <c r="J61" s="756">
        <v>0</v>
      </c>
      <c r="K61" s="743">
        <v>0</v>
      </c>
      <c r="L61" s="743">
        <v>0</v>
      </c>
      <c r="M61" s="743">
        <v>0</v>
      </c>
      <c r="N61" s="751">
        <f t="shared" si="6"/>
        <v>0</v>
      </c>
      <c r="O61" s="752">
        <f t="shared" si="7"/>
        <v>0</v>
      </c>
      <c r="P61" s="870">
        <f t="shared" si="5"/>
        <v>0</v>
      </c>
    </row>
    <row r="62" spans="1:16">
      <c r="A62" s="888" t="s">
        <v>78</v>
      </c>
      <c r="B62" s="754"/>
      <c r="C62" s="748"/>
      <c r="D62" s="755"/>
      <c r="E62" s="756">
        <v>3</v>
      </c>
      <c r="F62" s="756">
        <v>4</v>
      </c>
      <c r="G62" s="750">
        <v>6</v>
      </c>
      <c r="H62" s="750">
        <v>8</v>
      </c>
      <c r="I62" s="750">
        <v>3</v>
      </c>
      <c r="J62" s="756">
        <v>1</v>
      </c>
      <c r="K62" s="743">
        <v>2</v>
      </c>
      <c r="L62" s="743">
        <v>2</v>
      </c>
      <c r="M62" s="743">
        <v>0</v>
      </c>
      <c r="N62" s="751">
        <f t="shared" si="6"/>
        <v>29</v>
      </c>
      <c r="O62" s="752">
        <f t="shared" si="7"/>
        <v>3.2222222222222223</v>
      </c>
      <c r="P62" s="870">
        <f t="shared" si="5"/>
        <v>6.6872665221602179E-2</v>
      </c>
    </row>
    <row r="63" spans="1:16">
      <c r="A63" s="888" t="s">
        <v>79</v>
      </c>
      <c r="B63" s="754"/>
      <c r="C63" s="748"/>
      <c r="D63" s="755"/>
      <c r="E63" s="756">
        <v>0</v>
      </c>
      <c r="F63" s="756">
        <v>0</v>
      </c>
      <c r="G63" s="750">
        <v>0</v>
      </c>
      <c r="H63" s="750">
        <v>0</v>
      </c>
      <c r="I63" s="750">
        <v>0</v>
      </c>
      <c r="J63" s="756">
        <v>0</v>
      </c>
      <c r="K63" s="743">
        <v>0</v>
      </c>
      <c r="L63" s="743">
        <v>0</v>
      </c>
      <c r="M63" s="743">
        <v>0</v>
      </c>
      <c r="N63" s="751">
        <f t="shared" si="6"/>
        <v>0</v>
      </c>
      <c r="O63" s="752">
        <f t="shared" si="7"/>
        <v>0</v>
      </c>
      <c r="P63" s="870">
        <f t="shared" si="5"/>
        <v>0</v>
      </c>
    </row>
    <row r="64" spans="1:16">
      <c r="A64" s="888" t="s">
        <v>80</v>
      </c>
      <c r="B64" s="754"/>
      <c r="C64" s="748"/>
      <c r="D64" s="755"/>
      <c r="E64" s="756">
        <v>39</v>
      </c>
      <c r="F64" s="756">
        <v>21</v>
      </c>
      <c r="G64" s="750">
        <v>14</v>
      </c>
      <c r="H64" s="750">
        <v>9</v>
      </c>
      <c r="I64" s="750">
        <v>16</v>
      </c>
      <c r="J64" s="756">
        <v>8</v>
      </c>
      <c r="K64" s="743">
        <v>7</v>
      </c>
      <c r="L64" s="743">
        <v>4</v>
      </c>
      <c r="M64" s="743">
        <v>7</v>
      </c>
      <c r="N64" s="751">
        <f t="shared" si="6"/>
        <v>125</v>
      </c>
      <c r="O64" s="752">
        <f t="shared" si="7"/>
        <v>13.888888888888889</v>
      </c>
      <c r="P64" s="870">
        <f t="shared" si="5"/>
        <v>0.288244246644837</v>
      </c>
    </row>
    <row r="65" spans="1:16">
      <c r="A65" s="888" t="s">
        <v>81</v>
      </c>
      <c r="B65" s="754"/>
      <c r="C65" s="748"/>
      <c r="D65" s="755"/>
      <c r="E65" s="756">
        <v>1</v>
      </c>
      <c r="F65" s="756">
        <v>1</v>
      </c>
      <c r="G65" s="750">
        <v>4</v>
      </c>
      <c r="H65" s="750">
        <v>2</v>
      </c>
      <c r="I65" s="750">
        <v>1</v>
      </c>
      <c r="J65" s="756">
        <v>0</v>
      </c>
      <c r="K65" s="743">
        <v>2</v>
      </c>
      <c r="L65" s="743">
        <v>3</v>
      </c>
      <c r="M65" s="743">
        <v>2</v>
      </c>
      <c r="N65" s="751">
        <f t="shared" si="6"/>
        <v>16</v>
      </c>
      <c r="O65" s="752">
        <f t="shared" si="7"/>
        <v>1.7777777777777777</v>
      </c>
      <c r="P65" s="870">
        <f t="shared" si="5"/>
        <v>3.6895263570539127E-2</v>
      </c>
    </row>
    <row r="66" spans="1:16">
      <c r="A66" s="888" t="s">
        <v>82</v>
      </c>
      <c r="B66" s="754"/>
      <c r="C66" s="748"/>
      <c r="D66" s="755"/>
      <c r="E66" s="756">
        <v>18</v>
      </c>
      <c r="F66" s="756">
        <v>51</v>
      </c>
      <c r="G66" s="750">
        <v>38</v>
      </c>
      <c r="H66" s="750">
        <v>9</v>
      </c>
      <c r="I66" s="750">
        <v>34</v>
      </c>
      <c r="J66" s="756">
        <v>37</v>
      </c>
      <c r="K66" s="743">
        <v>32</v>
      </c>
      <c r="L66" s="743">
        <v>51</v>
      </c>
      <c r="M66" s="743">
        <v>30</v>
      </c>
      <c r="N66" s="751">
        <f t="shared" si="6"/>
        <v>300</v>
      </c>
      <c r="O66" s="752">
        <f t="shared" si="7"/>
        <v>33.333333333333336</v>
      </c>
      <c r="P66" s="870">
        <f t="shared" si="5"/>
        <v>0.69178619194760871</v>
      </c>
    </row>
    <row r="67" spans="1:16">
      <c r="A67" s="888" t="s">
        <v>83</v>
      </c>
      <c r="B67" s="754"/>
      <c r="C67" s="748"/>
      <c r="D67" s="755"/>
      <c r="E67" s="756">
        <v>2</v>
      </c>
      <c r="F67" s="756">
        <v>3</v>
      </c>
      <c r="G67" s="750">
        <v>2</v>
      </c>
      <c r="H67" s="750">
        <v>1</v>
      </c>
      <c r="I67" s="750">
        <v>1</v>
      </c>
      <c r="J67" s="756">
        <v>2</v>
      </c>
      <c r="K67" s="743">
        <v>3</v>
      </c>
      <c r="L67" s="743">
        <v>2</v>
      </c>
      <c r="M67" s="743">
        <v>0</v>
      </c>
      <c r="N67" s="751">
        <f t="shared" si="6"/>
        <v>16</v>
      </c>
      <c r="O67" s="752">
        <f t="shared" si="7"/>
        <v>1.7777777777777777</v>
      </c>
      <c r="P67" s="870">
        <f t="shared" si="5"/>
        <v>3.6895263570539127E-2</v>
      </c>
    </row>
    <row r="68" spans="1:16">
      <c r="A68" s="888" t="s">
        <v>84</v>
      </c>
      <c r="B68" s="754"/>
      <c r="C68" s="748"/>
      <c r="D68" s="755"/>
      <c r="E68" s="756">
        <v>0</v>
      </c>
      <c r="F68" s="756">
        <v>0</v>
      </c>
      <c r="G68" s="750">
        <v>0</v>
      </c>
      <c r="H68" s="750">
        <v>0</v>
      </c>
      <c r="I68" s="750">
        <v>0</v>
      </c>
      <c r="J68" s="756">
        <v>0</v>
      </c>
      <c r="K68" s="743">
        <v>0</v>
      </c>
      <c r="L68" s="743">
        <v>0</v>
      </c>
      <c r="M68" s="743">
        <v>0</v>
      </c>
      <c r="N68" s="751">
        <f t="shared" si="6"/>
        <v>0</v>
      </c>
      <c r="O68" s="752">
        <f t="shared" si="7"/>
        <v>0</v>
      </c>
      <c r="P68" s="870">
        <f t="shared" si="5"/>
        <v>0</v>
      </c>
    </row>
    <row r="69" spans="1:16">
      <c r="A69" s="888" t="s">
        <v>85</v>
      </c>
      <c r="B69" s="754"/>
      <c r="C69" s="748"/>
      <c r="D69" s="755"/>
      <c r="E69" s="756">
        <v>4</v>
      </c>
      <c r="F69" s="756">
        <v>7</v>
      </c>
      <c r="G69" s="750">
        <v>6</v>
      </c>
      <c r="H69" s="750">
        <v>6</v>
      </c>
      <c r="I69" s="750">
        <v>8</v>
      </c>
      <c r="J69" s="756">
        <v>5</v>
      </c>
      <c r="K69" s="743">
        <v>4</v>
      </c>
      <c r="L69" s="743">
        <v>9</v>
      </c>
      <c r="M69" s="743">
        <v>8</v>
      </c>
      <c r="N69" s="751">
        <f t="shared" si="6"/>
        <v>57</v>
      </c>
      <c r="O69" s="752">
        <f t="shared" si="7"/>
        <v>6.333333333333333</v>
      </c>
      <c r="P69" s="870">
        <f t="shared" ref="P69:P100" si="8">(N69/$N$201)*100</f>
        <v>0.13143937647004567</v>
      </c>
    </row>
    <row r="70" spans="1:16">
      <c r="A70" s="888" t="s">
        <v>86</v>
      </c>
      <c r="B70" s="754"/>
      <c r="C70" s="748"/>
      <c r="D70" s="755"/>
      <c r="E70" s="756">
        <v>11</v>
      </c>
      <c r="F70" s="756">
        <v>4</v>
      </c>
      <c r="G70" s="750">
        <v>3</v>
      </c>
      <c r="H70" s="750">
        <v>5</v>
      </c>
      <c r="I70" s="750">
        <v>3</v>
      </c>
      <c r="J70" s="756">
        <v>4</v>
      </c>
      <c r="K70" s="743">
        <v>4</v>
      </c>
      <c r="L70" s="743">
        <v>0</v>
      </c>
      <c r="M70" s="743">
        <v>0</v>
      </c>
      <c r="N70" s="751">
        <f t="shared" ref="N70:N101" si="9">SUM(B70:M70)</f>
        <v>34</v>
      </c>
      <c r="O70" s="752">
        <f t="shared" ref="O70:O101" si="10">AVERAGE(B70:M70)</f>
        <v>3.7777777777777777</v>
      </c>
      <c r="P70" s="870">
        <f t="shared" si="8"/>
        <v>7.8402435087395653E-2</v>
      </c>
    </row>
    <row r="71" spans="1:16">
      <c r="A71" s="888" t="s">
        <v>87</v>
      </c>
      <c r="B71" s="754"/>
      <c r="C71" s="748"/>
      <c r="D71" s="755"/>
      <c r="E71" s="756">
        <v>9</v>
      </c>
      <c r="F71" s="756">
        <v>13</v>
      </c>
      <c r="G71" s="750">
        <v>14</v>
      </c>
      <c r="H71" s="750">
        <v>15</v>
      </c>
      <c r="I71" s="750">
        <v>6</v>
      </c>
      <c r="J71" s="756">
        <v>11</v>
      </c>
      <c r="K71" s="743">
        <v>29</v>
      </c>
      <c r="L71" s="743">
        <v>30</v>
      </c>
      <c r="M71" s="743">
        <v>27</v>
      </c>
      <c r="N71" s="751">
        <f t="shared" si="9"/>
        <v>154</v>
      </c>
      <c r="O71" s="752">
        <f t="shared" si="10"/>
        <v>17.111111111111111</v>
      </c>
      <c r="P71" s="870">
        <f t="shared" si="8"/>
        <v>0.35511691186643918</v>
      </c>
    </row>
    <row r="72" spans="1:16">
      <c r="A72" s="888" t="s">
        <v>88</v>
      </c>
      <c r="B72" s="754"/>
      <c r="C72" s="748"/>
      <c r="D72" s="755"/>
      <c r="E72" s="756">
        <v>1</v>
      </c>
      <c r="F72" s="756">
        <v>3</v>
      </c>
      <c r="G72" s="750">
        <v>4</v>
      </c>
      <c r="H72" s="750">
        <v>3</v>
      </c>
      <c r="I72" s="750">
        <v>7</v>
      </c>
      <c r="J72" s="756">
        <v>6</v>
      </c>
      <c r="K72" s="743">
        <v>11</v>
      </c>
      <c r="L72" s="743">
        <v>5</v>
      </c>
      <c r="M72" s="743">
        <v>3</v>
      </c>
      <c r="N72" s="751">
        <f t="shared" si="9"/>
        <v>43</v>
      </c>
      <c r="O72" s="752">
        <f t="shared" si="10"/>
        <v>4.7777777777777777</v>
      </c>
      <c r="P72" s="870">
        <f t="shared" si="8"/>
        <v>9.9156020845823922E-2</v>
      </c>
    </row>
    <row r="73" spans="1:16">
      <c r="A73" s="888" t="s">
        <v>442</v>
      </c>
      <c r="B73" s="754"/>
      <c r="C73" s="748"/>
      <c r="D73" s="755"/>
      <c r="E73" s="756">
        <v>0</v>
      </c>
      <c r="F73" s="756">
        <v>1</v>
      </c>
      <c r="G73" s="750">
        <v>0</v>
      </c>
      <c r="H73" s="750">
        <v>0</v>
      </c>
      <c r="I73" s="750">
        <v>0</v>
      </c>
      <c r="J73" s="756">
        <v>0</v>
      </c>
      <c r="K73" s="743">
        <v>0</v>
      </c>
      <c r="L73" s="743">
        <v>0</v>
      </c>
      <c r="M73" s="743">
        <v>0</v>
      </c>
      <c r="N73" s="751">
        <f t="shared" si="9"/>
        <v>1</v>
      </c>
      <c r="O73" s="752">
        <f t="shared" si="10"/>
        <v>0.1111111111111111</v>
      </c>
      <c r="P73" s="870">
        <f t="shared" si="8"/>
        <v>2.3059539731586955E-3</v>
      </c>
    </row>
    <row r="74" spans="1:16">
      <c r="A74" s="888" t="s">
        <v>450</v>
      </c>
      <c r="B74" s="754"/>
      <c r="C74" s="748"/>
      <c r="D74" s="755"/>
      <c r="E74" s="756">
        <v>1</v>
      </c>
      <c r="F74" s="756">
        <v>0</v>
      </c>
      <c r="G74" s="750">
        <v>0</v>
      </c>
      <c r="H74" s="750">
        <v>0</v>
      </c>
      <c r="I74" s="750">
        <v>0</v>
      </c>
      <c r="J74" s="756">
        <v>0</v>
      </c>
      <c r="K74" s="743">
        <v>0</v>
      </c>
      <c r="L74" s="743">
        <v>0</v>
      </c>
      <c r="M74" s="743">
        <v>0</v>
      </c>
      <c r="N74" s="751">
        <f t="shared" si="9"/>
        <v>1</v>
      </c>
      <c r="O74" s="752">
        <f t="shared" si="10"/>
        <v>0.1111111111111111</v>
      </c>
      <c r="P74" s="870">
        <f t="shared" si="8"/>
        <v>2.3059539731586955E-3</v>
      </c>
    </row>
    <row r="75" spans="1:16">
      <c r="A75" s="887" t="s">
        <v>89</v>
      </c>
      <c r="B75" s="754"/>
      <c r="C75" s="748"/>
      <c r="D75" s="755"/>
      <c r="E75" s="756">
        <v>19</v>
      </c>
      <c r="F75" s="756">
        <v>33</v>
      </c>
      <c r="G75" s="750">
        <v>38</v>
      </c>
      <c r="H75" s="750">
        <v>28</v>
      </c>
      <c r="I75" s="750">
        <v>15</v>
      </c>
      <c r="J75" s="756">
        <v>24</v>
      </c>
      <c r="K75" s="743">
        <v>42</v>
      </c>
      <c r="L75" s="743">
        <v>25</v>
      </c>
      <c r="M75" s="743">
        <v>30</v>
      </c>
      <c r="N75" s="751">
        <f t="shared" si="9"/>
        <v>254</v>
      </c>
      <c r="O75" s="752">
        <f t="shared" si="10"/>
        <v>28.222222222222221</v>
      </c>
      <c r="P75" s="870">
        <f t="shared" si="8"/>
        <v>0.58571230918230865</v>
      </c>
    </row>
    <row r="76" spans="1:16">
      <c r="A76" s="888" t="s">
        <v>90</v>
      </c>
      <c r="B76" s="754"/>
      <c r="C76" s="748"/>
      <c r="D76" s="755"/>
      <c r="E76" s="756">
        <v>17</v>
      </c>
      <c r="F76" s="756">
        <v>24</v>
      </c>
      <c r="G76" s="750">
        <v>17</v>
      </c>
      <c r="H76" s="750">
        <v>11</v>
      </c>
      <c r="I76" s="750">
        <v>13</v>
      </c>
      <c r="J76" s="756">
        <v>10</v>
      </c>
      <c r="K76" s="743">
        <v>15</v>
      </c>
      <c r="L76" s="743">
        <v>15</v>
      </c>
      <c r="M76" s="743">
        <v>19</v>
      </c>
      <c r="N76" s="751">
        <f t="shared" si="9"/>
        <v>141</v>
      </c>
      <c r="O76" s="752">
        <f t="shared" si="10"/>
        <v>15.666666666666666</v>
      </c>
      <c r="P76" s="870">
        <f t="shared" si="8"/>
        <v>0.32513951021537607</v>
      </c>
    </row>
    <row r="77" spans="1:16">
      <c r="A77" s="888" t="s">
        <v>91</v>
      </c>
      <c r="B77" s="754"/>
      <c r="C77" s="748"/>
      <c r="D77" s="755"/>
      <c r="E77" s="756">
        <v>1</v>
      </c>
      <c r="F77" s="756">
        <v>4</v>
      </c>
      <c r="G77" s="750">
        <v>5</v>
      </c>
      <c r="H77" s="750">
        <v>2</v>
      </c>
      <c r="I77" s="750">
        <v>3</v>
      </c>
      <c r="J77" s="756">
        <v>0</v>
      </c>
      <c r="K77" s="743">
        <v>1</v>
      </c>
      <c r="L77" s="743">
        <v>2</v>
      </c>
      <c r="M77" s="743">
        <v>7</v>
      </c>
      <c r="N77" s="751">
        <f t="shared" si="9"/>
        <v>25</v>
      </c>
      <c r="O77" s="752">
        <f t="shared" si="10"/>
        <v>2.7777777777777777</v>
      </c>
      <c r="P77" s="870">
        <f t="shared" si="8"/>
        <v>5.7648849328967397E-2</v>
      </c>
    </row>
    <row r="78" spans="1:16">
      <c r="A78" s="887" t="s">
        <v>93</v>
      </c>
      <c r="B78" s="754"/>
      <c r="C78" s="748"/>
      <c r="D78" s="755"/>
      <c r="E78" s="756">
        <v>12</v>
      </c>
      <c r="F78" s="756">
        <v>6</v>
      </c>
      <c r="G78" s="750">
        <v>5</v>
      </c>
      <c r="H78" s="750">
        <v>2</v>
      </c>
      <c r="I78" s="750">
        <v>6</v>
      </c>
      <c r="J78" s="756">
        <v>1</v>
      </c>
      <c r="K78" s="743">
        <v>7</v>
      </c>
      <c r="L78" s="743">
        <v>8</v>
      </c>
      <c r="M78" s="743">
        <v>21</v>
      </c>
      <c r="N78" s="751">
        <f t="shared" si="9"/>
        <v>68</v>
      </c>
      <c r="O78" s="752">
        <f t="shared" si="10"/>
        <v>7.5555555555555554</v>
      </c>
      <c r="P78" s="870">
        <f t="shared" si="8"/>
        <v>0.15680487017479131</v>
      </c>
    </row>
    <row r="79" spans="1:16">
      <c r="A79" s="887" t="s">
        <v>92</v>
      </c>
      <c r="B79" s="754"/>
      <c r="C79" s="748"/>
      <c r="D79" s="755"/>
      <c r="E79" s="756">
        <v>1</v>
      </c>
      <c r="F79" s="756">
        <v>1</v>
      </c>
      <c r="G79" s="750">
        <v>6</v>
      </c>
      <c r="H79" s="750">
        <v>7</v>
      </c>
      <c r="I79" s="750">
        <v>3</v>
      </c>
      <c r="J79" s="756">
        <v>0</v>
      </c>
      <c r="K79" s="743">
        <v>0</v>
      </c>
      <c r="L79" s="743">
        <v>1</v>
      </c>
      <c r="M79" s="743">
        <v>5</v>
      </c>
      <c r="N79" s="751">
        <f t="shared" si="9"/>
        <v>24</v>
      </c>
      <c r="O79" s="752">
        <f t="shared" si="10"/>
        <v>2.6666666666666665</v>
      </c>
      <c r="P79" s="870">
        <f t="shared" si="8"/>
        <v>5.5342895355808698E-2</v>
      </c>
    </row>
    <row r="80" spans="1:16">
      <c r="A80" s="888" t="s">
        <v>94</v>
      </c>
      <c r="B80" s="754"/>
      <c r="C80" s="748"/>
      <c r="D80" s="755"/>
      <c r="E80" s="756">
        <v>57</v>
      </c>
      <c r="F80" s="756">
        <v>48</v>
      </c>
      <c r="G80" s="750">
        <v>71</v>
      </c>
      <c r="H80" s="750">
        <v>79</v>
      </c>
      <c r="I80" s="750">
        <v>102</v>
      </c>
      <c r="J80" s="756">
        <v>130</v>
      </c>
      <c r="K80" s="743">
        <v>176</v>
      </c>
      <c r="L80" s="743">
        <v>135</v>
      </c>
      <c r="M80" s="743">
        <v>118</v>
      </c>
      <c r="N80" s="751">
        <f t="shared" si="9"/>
        <v>916</v>
      </c>
      <c r="O80" s="752">
        <f t="shared" si="10"/>
        <v>101.77777777777777</v>
      </c>
      <c r="P80" s="870">
        <f t="shared" si="8"/>
        <v>2.1122538394133654</v>
      </c>
    </row>
    <row r="81" spans="1:16">
      <c r="A81" s="888" t="s">
        <v>456</v>
      </c>
      <c r="B81" s="754"/>
      <c r="C81" s="748"/>
      <c r="D81" s="755"/>
      <c r="E81" s="756">
        <v>4</v>
      </c>
      <c r="F81" s="756">
        <v>0</v>
      </c>
      <c r="G81" s="750">
        <v>2</v>
      </c>
      <c r="H81" s="750">
        <v>3</v>
      </c>
      <c r="I81" s="750">
        <v>2</v>
      </c>
      <c r="J81" s="756">
        <v>1</v>
      </c>
      <c r="K81" s="758">
        <v>0</v>
      </c>
      <c r="L81" s="743">
        <v>1</v>
      </c>
      <c r="M81" s="743">
        <v>1</v>
      </c>
      <c r="N81" s="751">
        <f t="shared" si="9"/>
        <v>14</v>
      </c>
      <c r="O81" s="752">
        <f t="shared" si="10"/>
        <v>1.5555555555555556</v>
      </c>
      <c r="P81" s="870">
        <f t="shared" si="8"/>
        <v>3.2283355624221736E-2</v>
      </c>
    </row>
    <row r="82" spans="1:16">
      <c r="A82" s="888" t="s">
        <v>95</v>
      </c>
      <c r="B82" s="754"/>
      <c r="C82" s="748"/>
      <c r="D82" s="755"/>
      <c r="E82" s="756">
        <v>0</v>
      </c>
      <c r="F82" s="756">
        <v>0</v>
      </c>
      <c r="G82" s="750">
        <v>0</v>
      </c>
      <c r="H82" s="750">
        <v>0</v>
      </c>
      <c r="I82" s="750">
        <v>0</v>
      </c>
      <c r="J82" s="756">
        <v>0</v>
      </c>
      <c r="K82" s="758">
        <v>0</v>
      </c>
      <c r="L82" s="743">
        <v>0</v>
      </c>
      <c r="M82" s="743">
        <v>0</v>
      </c>
      <c r="N82" s="751">
        <f t="shared" si="9"/>
        <v>0</v>
      </c>
      <c r="O82" s="752">
        <f t="shared" si="10"/>
        <v>0</v>
      </c>
      <c r="P82" s="870">
        <f t="shared" si="8"/>
        <v>0</v>
      </c>
    </row>
    <row r="83" spans="1:16">
      <c r="A83" s="888" t="s">
        <v>11</v>
      </c>
      <c r="B83" s="754"/>
      <c r="C83" s="759"/>
      <c r="D83" s="755"/>
      <c r="E83" s="756">
        <v>88</v>
      </c>
      <c r="F83" s="756">
        <v>90</v>
      </c>
      <c r="G83" s="750">
        <v>86</v>
      </c>
      <c r="H83" s="750">
        <v>36</v>
      </c>
      <c r="I83" s="750">
        <v>70</v>
      </c>
      <c r="J83" s="756">
        <v>70</v>
      </c>
      <c r="K83" s="758">
        <v>76</v>
      </c>
      <c r="L83" s="743">
        <v>55</v>
      </c>
      <c r="M83" s="743">
        <v>67</v>
      </c>
      <c r="N83" s="751">
        <f t="shared" si="9"/>
        <v>638</v>
      </c>
      <c r="O83" s="752">
        <f t="shared" si="10"/>
        <v>70.888888888888886</v>
      </c>
      <c r="P83" s="870">
        <f t="shared" si="8"/>
        <v>1.4711986348752477</v>
      </c>
    </row>
    <row r="84" spans="1:16">
      <c r="A84" s="888" t="s">
        <v>96</v>
      </c>
      <c r="B84" s="754"/>
      <c r="C84" s="759"/>
      <c r="D84" s="755"/>
      <c r="E84" s="756">
        <v>0</v>
      </c>
      <c r="F84" s="756">
        <v>1</v>
      </c>
      <c r="G84" s="750">
        <v>1</v>
      </c>
      <c r="H84" s="750">
        <v>0</v>
      </c>
      <c r="I84" s="750">
        <v>0</v>
      </c>
      <c r="J84" s="756">
        <v>1</v>
      </c>
      <c r="K84" s="758">
        <v>1</v>
      </c>
      <c r="L84" s="743">
        <v>0</v>
      </c>
      <c r="M84" s="743">
        <v>2</v>
      </c>
      <c r="N84" s="751">
        <f t="shared" si="9"/>
        <v>6</v>
      </c>
      <c r="O84" s="752">
        <f t="shared" si="10"/>
        <v>0.66666666666666663</v>
      </c>
      <c r="P84" s="870">
        <f t="shared" si="8"/>
        <v>1.3835723838952175E-2</v>
      </c>
    </row>
    <row r="85" spans="1:16">
      <c r="A85" s="888" t="s">
        <v>97</v>
      </c>
      <c r="B85" s="754"/>
      <c r="C85" s="748"/>
      <c r="D85" s="755"/>
      <c r="E85" s="756">
        <v>1</v>
      </c>
      <c r="F85" s="756">
        <v>10</v>
      </c>
      <c r="G85" s="750">
        <v>5</v>
      </c>
      <c r="H85" s="750">
        <v>2</v>
      </c>
      <c r="I85" s="750">
        <v>10</v>
      </c>
      <c r="J85" s="756">
        <v>2</v>
      </c>
      <c r="K85" s="758">
        <v>5</v>
      </c>
      <c r="L85" s="743">
        <v>0</v>
      </c>
      <c r="M85" s="743">
        <v>0</v>
      </c>
      <c r="N85" s="751">
        <f t="shared" si="9"/>
        <v>35</v>
      </c>
      <c r="O85" s="752">
        <f t="shared" si="10"/>
        <v>3.8888888888888888</v>
      </c>
      <c r="P85" s="870">
        <f t="shared" si="8"/>
        <v>8.0708389060554359E-2</v>
      </c>
    </row>
    <row r="86" spans="1:16">
      <c r="A86" s="888" t="s">
        <v>98</v>
      </c>
      <c r="B86" s="754"/>
      <c r="C86" s="748"/>
      <c r="D86" s="755"/>
      <c r="E86" s="756">
        <v>302</v>
      </c>
      <c r="F86" s="756">
        <v>122</v>
      </c>
      <c r="G86" s="750">
        <v>151</v>
      </c>
      <c r="H86" s="750">
        <v>104</v>
      </c>
      <c r="I86" s="750">
        <v>298</v>
      </c>
      <c r="J86" s="756">
        <v>101</v>
      </c>
      <c r="K86" s="758">
        <v>164</v>
      </c>
      <c r="L86" s="743">
        <v>93</v>
      </c>
      <c r="M86" s="743">
        <v>113</v>
      </c>
      <c r="N86" s="751">
        <f t="shared" si="9"/>
        <v>1448</v>
      </c>
      <c r="O86" s="752">
        <f t="shared" si="10"/>
        <v>160.88888888888889</v>
      </c>
      <c r="P86" s="870">
        <f t="shared" si="8"/>
        <v>3.3390213531337913</v>
      </c>
    </row>
    <row r="87" spans="1:16">
      <c r="A87" s="888" t="s">
        <v>99</v>
      </c>
      <c r="B87" s="754"/>
      <c r="C87" s="748"/>
      <c r="D87" s="755"/>
      <c r="E87" s="756">
        <v>61</v>
      </c>
      <c r="F87" s="756">
        <v>74</v>
      </c>
      <c r="G87" s="750">
        <v>47</v>
      </c>
      <c r="H87" s="750">
        <v>66</v>
      </c>
      <c r="I87" s="750">
        <v>52</v>
      </c>
      <c r="J87" s="756">
        <v>44</v>
      </c>
      <c r="K87" s="758">
        <v>49</v>
      </c>
      <c r="L87" s="743">
        <v>47</v>
      </c>
      <c r="M87" s="743">
        <v>103</v>
      </c>
      <c r="N87" s="751">
        <f t="shared" si="9"/>
        <v>543</v>
      </c>
      <c r="O87" s="752">
        <f t="shared" si="10"/>
        <v>60.333333333333336</v>
      </c>
      <c r="P87" s="870">
        <f t="shared" si="8"/>
        <v>1.2521330074251718</v>
      </c>
    </row>
    <row r="88" spans="1:16">
      <c r="A88" s="888" t="s">
        <v>100</v>
      </c>
      <c r="B88" s="754"/>
      <c r="C88" s="748"/>
      <c r="D88" s="755"/>
      <c r="E88" s="756">
        <v>0</v>
      </c>
      <c r="F88" s="756">
        <v>0</v>
      </c>
      <c r="G88" s="750">
        <v>0</v>
      </c>
      <c r="H88" s="750">
        <v>0</v>
      </c>
      <c r="I88" s="750">
        <v>0</v>
      </c>
      <c r="J88" s="756">
        <v>0</v>
      </c>
      <c r="K88" s="758">
        <v>0</v>
      </c>
      <c r="L88" s="743">
        <v>0</v>
      </c>
      <c r="M88" s="743">
        <v>0</v>
      </c>
      <c r="N88" s="751">
        <f t="shared" si="9"/>
        <v>0</v>
      </c>
      <c r="O88" s="752">
        <f t="shared" si="10"/>
        <v>0</v>
      </c>
      <c r="P88" s="870">
        <f t="shared" si="8"/>
        <v>0</v>
      </c>
    </row>
    <row r="89" spans="1:16" s="884" customFormat="1">
      <c r="A89" s="888" t="s">
        <v>101</v>
      </c>
      <c r="B89" s="754"/>
      <c r="C89" s="748"/>
      <c r="D89" s="755"/>
      <c r="E89" s="756">
        <v>11</v>
      </c>
      <c r="F89" s="756">
        <v>4</v>
      </c>
      <c r="G89" s="750">
        <v>5</v>
      </c>
      <c r="H89" s="750">
        <v>1</v>
      </c>
      <c r="I89" s="750">
        <v>4</v>
      </c>
      <c r="J89" s="756">
        <v>2</v>
      </c>
      <c r="K89" s="758">
        <v>3</v>
      </c>
      <c r="L89" s="743">
        <v>9</v>
      </c>
      <c r="M89" s="743">
        <v>1</v>
      </c>
      <c r="N89" s="751">
        <f t="shared" si="9"/>
        <v>40</v>
      </c>
      <c r="O89" s="752">
        <f t="shared" si="10"/>
        <v>4.4444444444444446</v>
      </c>
      <c r="P89" s="870">
        <f t="shared" si="8"/>
        <v>9.2238158926347832E-2</v>
      </c>
    </row>
    <row r="90" spans="1:16">
      <c r="A90" s="888" t="s">
        <v>467</v>
      </c>
      <c r="B90" s="876"/>
      <c r="C90" s="877"/>
      <c r="D90" s="878"/>
      <c r="E90" s="879">
        <v>2</v>
      </c>
      <c r="F90" s="879">
        <v>9</v>
      </c>
      <c r="G90" s="880">
        <v>12</v>
      </c>
      <c r="H90" s="880">
        <v>3</v>
      </c>
      <c r="I90" s="880">
        <v>12</v>
      </c>
      <c r="J90" s="879">
        <v>9</v>
      </c>
      <c r="K90" s="758">
        <v>1</v>
      </c>
      <c r="L90" s="758">
        <v>8</v>
      </c>
      <c r="M90" s="758">
        <v>6</v>
      </c>
      <c r="N90" s="881">
        <f t="shared" si="9"/>
        <v>62</v>
      </c>
      <c r="O90" s="882">
        <f t="shared" si="10"/>
        <v>6.8888888888888893</v>
      </c>
      <c r="P90" s="883">
        <f t="shared" si="8"/>
        <v>0.14296914633583915</v>
      </c>
    </row>
    <row r="91" spans="1:16">
      <c r="A91" s="888" t="s">
        <v>102</v>
      </c>
      <c r="B91" s="754"/>
      <c r="C91" s="748"/>
      <c r="D91" s="755"/>
      <c r="E91" s="756">
        <v>9</v>
      </c>
      <c r="F91" s="756">
        <v>7</v>
      </c>
      <c r="G91" s="750">
        <v>7</v>
      </c>
      <c r="H91" s="750">
        <v>16</v>
      </c>
      <c r="I91" s="750">
        <v>14</v>
      </c>
      <c r="J91" s="756">
        <v>11</v>
      </c>
      <c r="K91" s="758">
        <v>12</v>
      </c>
      <c r="L91" s="743">
        <v>8</v>
      </c>
      <c r="M91" s="743">
        <v>12</v>
      </c>
      <c r="N91" s="751">
        <f t="shared" si="9"/>
        <v>96</v>
      </c>
      <c r="O91" s="752">
        <f t="shared" si="10"/>
        <v>10.666666666666666</v>
      </c>
      <c r="P91" s="870">
        <f t="shared" si="8"/>
        <v>0.22137158142323479</v>
      </c>
    </row>
    <row r="92" spans="1:16">
      <c r="A92" s="888" t="s">
        <v>103</v>
      </c>
      <c r="B92" s="754"/>
      <c r="C92" s="748"/>
      <c r="D92" s="755"/>
      <c r="E92" s="756">
        <v>0</v>
      </c>
      <c r="F92" s="756">
        <v>1</v>
      </c>
      <c r="G92" s="750">
        <v>0</v>
      </c>
      <c r="H92" s="750">
        <v>0</v>
      </c>
      <c r="I92" s="750">
        <v>0</v>
      </c>
      <c r="J92" s="756">
        <v>2</v>
      </c>
      <c r="K92" s="743">
        <v>0</v>
      </c>
      <c r="L92" s="743">
        <v>2</v>
      </c>
      <c r="M92" s="743">
        <v>0</v>
      </c>
      <c r="N92" s="751">
        <f t="shared" si="9"/>
        <v>5</v>
      </c>
      <c r="O92" s="752">
        <f t="shared" si="10"/>
        <v>0.55555555555555558</v>
      </c>
      <c r="P92" s="870">
        <f t="shared" si="8"/>
        <v>1.1529769865793479E-2</v>
      </c>
    </row>
    <row r="93" spans="1:16">
      <c r="A93" s="888" t="s">
        <v>443</v>
      </c>
      <c r="B93" s="754"/>
      <c r="C93" s="748"/>
      <c r="D93" s="755"/>
      <c r="E93" s="756">
        <v>0</v>
      </c>
      <c r="F93" s="756">
        <v>1</v>
      </c>
      <c r="G93" s="750">
        <v>0</v>
      </c>
      <c r="H93" s="750">
        <v>0</v>
      </c>
      <c r="I93" s="750">
        <v>0</v>
      </c>
      <c r="J93" s="756">
        <v>0</v>
      </c>
      <c r="K93" s="743">
        <v>0</v>
      </c>
      <c r="L93" s="743">
        <v>0</v>
      </c>
      <c r="M93" s="743">
        <v>0</v>
      </c>
      <c r="N93" s="751">
        <f t="shared" si="9"/>
        <v>1</v>
      </c>
      <c r="O93" s="752">
        <f t="shared" si="10"/>
        <v>0.1111111111111111</v>
      </c>
      <c r="P93" s="870">
        <f t="shared" si="8"/>
        <v>2.3059539731586955E-3</v>
      </c>
    </row>
    <row r="94" spans="1:16">
      <c r="A94" s="888" t="s">
        <v>104</v>
      </c>
      <c r="B94" s="754"/>
      <c r="C94" s="748"/>
      <c r="D94" s="755"/>
      <c r="E94" s="756">
        <v>16</v>
      </c>
      <c r="F94" s="756">
        <v>15</v>
      </c>
      <c r="G94" s="750">
        <v>20</v>
      </c>
      <c r="H94" s="750">
        <v>20</v>
      </c>
      <c r="I94" s="750">
        <v>15</v>
      </c>
      <c r="J94" s="756">
        <v>10</v>
      </c>
      <c r="K94" s="743">
        <v>14</v>
      </c>
      <c r="L94" s="743">
        <v>8</v>
      </c>
      <c r="M94" s="743">
        <v>11</v>
      </c>
      <c r="N94" s="751">
        <f t="shared" si="9"/>
        <v>129</v>
      </c>
      <c r="O94" s="752">
        <f t="shared" si="10"/>
        <v>14.333333333333334</v>
      </c>
      <c r="P94" s="870">
        <f t="shared" si="8"/>
        <v>0.29746806253747177</v>
      </c>
    </row>
    <row r="95" spans="1:16">
      <c r="A95" s="888" t="s">
        <v>105</v>
      </c>
      <c r="B95" s="754"/>
      <c r="C95" s="748"/>
      <c r="D95" s="755"/>
      <c r="E95" s="756">
        <v>0</v>
      </c>
      <c r="F95" s="756">
        <v>0</v>
      </c>
      <c r="G95" s="750">
        <v>0</v>
      </c>
      <c r="H95" s="750">
        <v>0</v>
      </c>
      <c r="I95" s="750">
        <v>0</v>
      </c>
      <c r="J95" s="756">
        <v>0</v>
      </c>
      <c r="K95" s="743">
        <v>0</v>
      </c>
      <c r="L95" s="743">
        <v>0</v>
      </c>
      <c r="M95" s="743">
        <v>0</v>
      </c>
      <c r="N95" s="751">
        <f t="shared" si="9"/>
        <v>0</v>
      </c>
      <c r="O95" s="752">
        <f t="shared" si="10"/>
        <v>0</v>
      </c>
      <c r="P95" s="870">
        <f t="shared" si="8"/>
        <v>0</v>
      </c>
    </row>
    <row r="96" spans="1:16">
      <c r="A96" s="888" t="s">
        <v>106</v>
      </c>
      <c r="B96" s="754"/>
      <c r="C96" s="748"/>
      <c r="D96" s="755"/>
      <c r="E96" s="756">
        <v>143</v>
      </c>
      <c r="F96" s="756">
        <v>95</v>
      </c>
      <c r="G96" s="750">
        <v>99</v>
      </c>
      <c r="H96" s="750">
        <v>93</v>
      </c>
      <c r="I96" s="750">
        <v>93</v>
      </c>
      <c r="J96" s="756">
        <v>116</v>
      </c>
      <c r="K96" s="743">
        <v>119</v>
      </c>
      <c r="L96" s="743">
        <v>104</v>
      </c>
      <c r="M96" s="743">
        <v>88</v>
      </c>
      <c r="N96" s="751">
        <f t="shared" si="9"/>
        <v>950</v>
      </c>
      <c r="O96" s="752">
        <f t="shared" si="10"/>
        <v>105.55555555555556</v>
      </c>
      <c r="P96" s="870">
        <f t="shared" si="8"/>
        <v>2.1906562745007609</v>
      </c>
    </row>
    <row r="97" spans="1:16">
      <c r="A97" s="888" t="s">
        <v>107</v>
      </c>
      <c r="B97" s="754"/>
      <c r="C97" s="748"/>
      <c r="D97" s="755"/>
      <c r="E97" s="756">
        <v>2</v>
      </c>
      <c r="F97" s="756">
        <v>5</v>
      </c>
      <c r="G97" s="750">
        <v>0</v>
      </c>
      <c r="H97" s="750">
        <v>1</v>
      </c>
      <c r="I97" s="750">
        <v>4</v>
      </c>
      <c r="J97" s="756">
        <v>1</v>
      </c>
      <c r="K97" s="743">
        <v>2</v>
      </c>
      <c r="L97" s="743">
        <v>3</v>
      </c>
      <c r="M97" s="743">
        <v>1</v>
      </c>
      <c r="N97" s="751">
        <f t="shared" si="9"/>
        <v>19</v>
      </c>
      <c r="O97" s="752">
        <f t="shared" si="10"/>
        <v>2.1111111111111112</v>
      </c>
      <c r="P97" s="870">
        <f t="shared" si="8"/>
        <v>4.3813125490015217E-2</v>
      </c>
    </row>
    <row r="98" spans="1:16">
      <c r="A98" s="887" t="s">
        <v>108</v>
      </c>
      <c r="B98" s="754"/>
      <c r="C98" s="748"/>
      <c r="D98" s="755"/>
      <c r="E98" s="756">
        <v>25</v>
      </c>
      <c r="F98" s="756">
        <v>20</v>
      </c>
      <c r="G98" s="750">
        <v>36</v>
      </c>
      <c r="H98" s="750">
        <v>13</v>
      </c>
      <c r="I98" s="750">
        <v>26</v>
      </c>
      <c r="J98" s="756">
        <v>38</v>
      </c>
      <c r="K98" s="743">
        <v>26</v>
      </c>
      <c r="L98" s="743">
        <v>17</v>
      </c>
      <c r="M98" s="743">
        <v>13</v>
      </c>
      <c r="N98" s="751">
        <f t="shared" si="9"/>
        <v>214</v>
      </c>
      <c r="O98" s="752">
        <f t="shared" si="10"/>
        <v>23.777777777777779</v>
      </c>
      <c r="P98" s="870">
        <f t="shared" si="8"/>
        <v>0.49347415025596086</v>
      </c>
    </row>
    <row r="99" spans="1:16">
      <c r="A99" s="888" t="s">
        <v>109</v>
      </c>
      <c r="B99" s="754"/>
      <c r="C99" s="748"/>
      <c r="D99" s="755"/>
      <c r="E99" s="756">
        <v>4</v>
      </c>
      <c r="F99" s="756">
        <v>8</v>
      </c>
      <c r="G99" s="750">
        <v>3</v>
      </c>
      <c r="H99" s="750">
        <v>4</v>
      </c>
      <c r="I99" s="750">
        <v>7</v>
      </c>
      <c r="J99" s="756">
        <v>1</v>
      </c>
      <c r="K99" s="743">
        <v>6</v>
      </c>
      <c r="L99" s="743">
        <v>4</v>
      </c>
      <c r="M99" s="743">
        <v>2</v>
      </c>
      <c r="N99" s="751">
        <f t="shared" si="9"/>
        <v>39</v>
      </c>
      <c r="O99" s="752">
        <f t="shared" si="10"/>
        <v>4.333333333333333</v>
      </c>
      <c r="P99" s="870">
        <f t="shared" si="8"/>
        <v>8.9932204953189127E-2</v>
      </c>
    </row>
    <row r="100" spans="1:16">
      <c r="A100" s="888" t="s">
        <v>110</v>
      </c>
      <c r="B100" s="754"/>
      <c r="C100" s="748"/>
      <c r="D100" s="755"/>
      <c r="E100" s="756">
        <v>0</v>
      </c>
      <c r="F100" s="756">
        <v>0</v>
      </c>
      <c r="G100" s="750">
        <v>0</v>
      </c>
      <c r="H100" s="750">
        <v>0</v>
      </c>
      <c r="I100" s="750">
        <v>0</v>
      </c>
      <c r="J100" s="756">
        <v>0</v>
      </c>
      <c r="K100" s="743">
        <v>1</v>
      </c>
      <c r="L100" s="743">
        <v>0</v>
      </c>
      <c r="M100" s="743">
        <v>0</v>
      </c>
      <c r="N100" s="751">
        <f t="shared" si="9"/>
        <v>1</v>
      </c>
      <c r="O100" s="752">
        <f t="shared" si="10"/>
        <v>0.1111111111111111</v>
      </c>
      <c r="P100" s="870">
        <f t="shared" si="8"/>
        <v>2.3059539731586955E-3</v>
      </c>
    </row>
    <row r="101" spans="1:16">
      <c r="A101" s="888" t="s">
        <v>111</v>
      </c>
      <c r="B101" s="754"/>
      <c r="C101" s="748"/>
      <c r="D101" s="755"/>
      <c r="E101" s="756">
        <v>0</v>
      </c>
      <c r="F101" s="756">
        <v>0</v>
      </c>
      <c r="G101" s="750">
        <v>0</v>
      </c>
      <c r="H101" s="750">
        <v>0</v>
      </c>
      <c r="I101" s="750">
        <v>0</v>
      </c>
      <c r="J101" s="756">
        <v>0</v>
      </c>
      <c r="K101" s="743">
        <v>0</v>
      </c>
      <c r="L101" s="743">
        <v>0</v>
      </c>
      <c r="M101" s="743">
        <v>0</v>
      </c>
      <c r="N101" s="751">
        <f t="shared" si="9"/>
        <v>0</v>
      </c>
      <c r="O101" s="752">
        <f t="shared" si="10"/>
        <v>0</v>
      </c>
      <c r="P101" s="870">
        <f t="shared" ref="P101:P132" si="11">(N101/$N$201)*100</f>
        <v>0</v>
      </c>
    </row>
    <row r="102" spans="1:16">
      <c r="A102" s="888" t="s">
        <v>112</v>
      </c>
      <c r="B102" s="754"/>
      <c r="C102" s="748"/>
      <c r="D102" s="755"/>
      <c r="E102" s="756">
        <v>0</v>
      </c>
      <c r="F102" s="756">
        <v>1</v>
      </c>
      <c r="G102" s="750">
        <v>1</v>
      </c>
      <c r="H102" s="750">
        <v>0</v>
      </c>
      <c r="I102" s="750">
        <v>0</v>
      </c>
      <c r="J102" s="756">
        <v>5</v>
      </c>
      <c r="K102" s="743">
        <v>3</v>
      </c>
      <c r="L102" s="743">
        <v>0</v>
      </c>
      <c r="M102" s="743">
        <v>0</v>
      </c>
      <c r="N102" s="751">
        <f t="shared" ref="N102:N133" si="12">SUM(B102:M102)</f>
        <v>10</v>
      </c>
      <c r="O102" s="752">
        <f t="shared" ref="O102:O133" si="13">AVERAGE(B102:M102)</f>
        <v>1.1111111111111112</v>
      </c>
      <c r="P102" s="870">
        <f t="shared" si="11"/>
        <v>2.3059539731586958E-2</v>
      </c>
    </row>
    <row r="103" spans="1:16">
      <c r="A103" s="888" t="s">
        <v>113</v>
      </c>
      <c r="B103" s="754"/>
      <c r="C103" s="748"/>
      <c r="D103" s="755"/>
      <c r="E103" s="756">
        <v>4</v>
      </c>
      <c r="F103" s="756">
        <v>4</v>
      </c>
      <c r="G103" s="750">
        <v>5</v>
      </c>
      <c r="H103" s="750">
        <v>0</v>
      </c>
      <c r="I103" s="750">
        <v>0</v>
      </c>
      <c r="J103" s="756">
        <v>0</v>
      </c>
      <c r="K103" s="743">
        <v>0</v>
      </c>
      <c r="L103" s="743">
        <v>1</v>
      </c>
      <c r="M103" s="743">
        <v>1</v>
      </c>
      <c r="N103" s="751">
        <f t="shared" si="12"/>
        <v>15</v>
      </c>
      <c r="O103" s="752">
        <f t="shared" si="13"/>
        <v>1.6666666666666667</v>
      </c>
      <c r="P103" s="870">
        <f t="shared" si="11"/>
        <v>3.4589309597380435E-2</v>
      </c>
    </row>
    <row r="104" spans="1:16">
      <c r="A104" s="887" t="s">
        <v>114</v>
      </c>
      <c r="B104" s="754"/>
      <c r="C104" s="748"/>
      <c r="D104" s="755"/>
      <c r="E104" s="756">
        <v>66</v>
      </c>
      <c r="F104" s="756">
        <v>55</v>
      </c>
      <c r="G104" s="750">
        <v>60</v>
      </c>
      <c r="H104" s="750">
        <v>62</v>
      </c>
      <c r="I104" s="750">
        <v>54</v>
      </c>
      <c r="J104" s="756">
        <v>51</v>
      </c>
      <c r="K104" s="743">
        <v>128</v>
      </c>
      <c r="L104" s="743">
        <v>89</v>
      </c>
      <c r="M104" s="743">
        <v>54</v>
      </c>
      <c r="N104" s="751">
        <f t="shared" si="12"/>
        <v>619</v>
      </c>
      <c r="O104" s="752">
        <f t="shared" si="13"/>
        <v>68.777777777777771</v>
      </c>
      <c r="P104" s="870">
        <f t="shared" si="11"/>
        <v>1.4273855093852328</v>
      </c>
    </row>
    <row r="105" spans="1:16">
      <c r="A105" s="887" t="s">
        <v>115</v>
      </c>
      <c r="B105" s="754"/>
      <c r="C105" s="748"/>
      <c r="D105" s="755"/>
      <c r="E105" s="756">
        <v>0</v>
      </c>
      <c r="F105" s="756">
        <v>0</v>
      </c>
      <c r="G105" s="750">
        <v>0</v>
      </c>
      <c r="H105" s="750">
        <v>0</v>
      </c>
      <c r="I105" s="750">
        <v>0</v>
      </c>
      <c r="J105" s="756">
        <v>0</v>
      </c>
      <c r="K105" s="743">
        <v>0</v>
      </c>
      <c r="L105" s="743">
        <v>0</v>
      </c>
      <c r="M105" s="743">
        <v>0</v>
      </c>
      <c r="N105" s="751">
        <f t="shared" si="12"/>
        <v>0</v>
      </c>
      <c r="O105" s="752">
        <f t="shared" si="13"/>
        <v>0</v>
      </c>
      <c r="P105" s="870">
        <f t="shared" si="11"/>
        <v>0</v>
      </c>
    </row>
    <row r="106" spans="1:16">
      <c r="A106" s="887" t="s">
        <v>116</v>
      </c>
      <c r="B106" s="754"/>
      <c r="C106" s="748"/>
      <c r="D106" s="755"/>
      <c r="E106" s="756">
        <v>2</v>
      </c>
      <c r="F106" s="756">
        <v>0</v>
      </c>
      <c r="G106" s="750">
        <v>1</v>
      </c>
      <c r="H106" s="750">
        <v>0</v>
      </c>
      <c r="I106" s="750">
        <v>1</v>
      </c>
      <c r="J106" s="756">
        <v>0</v>
      </c>
      <c r="K106" s="743">
        <v>0</v>
      </c>
      <c r="L106" s="743">
        <v>1</v>
      </c>
      <c r="M106" s="743">
        <v>1</v>
      </c>
      <c r="N106" s="751">
        <f t="shared" si="12"/>
        <v>6</v>
      </c>
      <c r="O106" s="752">
        <f t="shared" si="13"/>
        <v>0.66666666666666663</v>
      </c>
      <c r="P106" s="870">
        <f t="shared" si="11"/>
        <v>1.3835723838952175E-2</v>
      </c>
    </row>
    <row r="107" spans="1:16">
      <c r="A107" s="888" t="s">
        <v>117</v>
      </c>
      <c r="B107" s="754"/>
      <c r="C107" s="748"/>
      <c r="D107" s="755"/>
      <c r="E107" s="756">
        <v>0</v>
      </c>
      <c r="F107" s="756">
        <v>1</v>
      </c>
      <c r="G107" s="750">
        <v>1</v>
      </c>
      <c r="H107" s="750">
        <v>0</v>
      </c>
      <c r="I107" s="750">
        <v>0</v>
      </c>
      <c r="J107" s="756">
        <v>0</v>
      </c>
      <c r="K107" s="743">
        <v>0</v>
      </c>
      <c r="L107" s="743">
        <v>0</v>
      </c>
      <c r="M107" s="743">
        <v>0</v>
      </c>
      <c r="N107" s="751">
        <f t="shared" si="12"/>
        <v>2</v>
      </c>
      <c r="O107" s="752">
        <f t="shared" si="13"/>
        <v>0.22222222222222221</v>
      </c>
      <c r="P107" s="870">
        <f t="shared" si="11"/>
        <v>4.6119079463173909E-3</v>
      </c>
    </row>
    <row r="108" spans="1:16">
      <c r="A108" s="888" t="s">
        <v>118</v>
      </c>
      <c r="B108" s="754"/>
      <c r="C108" s="748"/>
      <c r="D108" s="755"/>
      <c r="E108" s="756">
        <v>69</v>
      </c>
      <c r="F108" s="756">
        <v>67</v>
      </c>
      <c r="G108" s="750">
        <v>79</v>
      </c>
      <c r="H108" s="750">
        <v>56</v>
      </c>
      <c r="I108" s="750">
        <v>82</v>
      </c>
      <c r="J108" s="756">
        <v>72</v>
      </c>
      <c r="K108" s="743">
        <v>100</v>
      </c>
      <c r="L108" s="743">
        <v>110</v>
      </c>
      <c r="M108" s="743">
        <v>92</v>
      </c>
      <c r="N108" s="751">
        <f t="shared" si="12"/>
        <v>727</v>
      </c>
      <c r="O108" s="752">
        <f t="shared" si="13"/>
        <v>80.777777777777771</v>
      </c>
      <c r="P108" s="870">
        <f t="shared" si="11"/>
        <v>1.6764285384863717</v>
      </c>
    </row>
    <row r="109" spans="1:16" s="774" customFormat="1">
      <c r="A109" s="888" t="s">
        <v>451</v>
      </c>
      <c r="B109" s="754"/>
      <c r="C109" s="748"/>
      <c r="D109" s="755"/>
      <c r="E109" s="756">
        <v>1</v>
      </c>
      <c r="F109" s="756">
        <v>0</v>
      </c>
      <c r="G109" s="750">
        <v>0</v>
      </c>
      <c r="H109" s="750">
        <v>0</v>
      </c>
      <c r="I109" s="750">
        <v>0</v>
      </c>
      <c r="J109" s="756">
        <v>0</v>
      </c>
      <c r="K109" s="743">
        <v>0</v>
      </c>
      <c r="L109" s="743">
        <v>0</v>
      </c>
      <c r="M109" s="743">
        <v>0</v>
      </c>
      <c r="N109" s="751">
        <f t="shared" si="12"/>
        <v>1</v>
      </c>
      <c r="O109" s="752">
        <f t="shared" si="13"/>
        <v>0.1111111111111111</v>
      </c>
      <c r="P109" s="870">
        <f t="shared" si="11"/>
        <v>2.3059539731586955E-3</v>
      </c>
    </row>
    <row r="110" spans="1:16">
      <c r="A110" s="889" t="s">
        <v>119</v>
      </c>
      <c r="B110" s="775"/>
      <c r="C110" s="776"/>
      <c r="D110" s="777"/>
      <c r="E110" s="777">
        <v>7</v>
      </c>
      <c r="F110" s="777">
        <v>9</v>
      </c>
      <c r="G110" s="777">
        <v>8</v>
      </c>
      <c r="H110" s="777">
        <v>8</v>
      </c>
      <c r="I110" s="777">
        <v>5</v>
      </c>
      <c r="J110" s="777">
        <v>8</v>
      </c>
      <c r="K110" s="778">
        <v>10</v>
      </c>
      <c r="L110" s="778">
        <v>10</v>
      </c>
      <c r="M110" s="778">
        <v>8</v>
      </c>
      <c r="N110" s="779">
        <f t="shared" si="12"/>
        <v>73</v>
      </c>
      <c r="O110" s="780">
        <f t="shared" si="13"/>
        <v>8.1111111111111107</v>
      </c>
      <c r="P110" s="871">
        <f t="shared" si="11"/>
        <v>0.16833464004058479</v>
      </c>
    </row>
    <row r="111" spans="1:16">
      <c r="A111" s="887" t="s">
        <v>120</v>
      </c>
      <c r="B111" s="754"/>
      <c r="C111" s="748"/>
      <c r="D111" s="755"/>
      <c r="E111" s="756">
        <v>5</v>
      </c>
      <c r="F111" s="756">
        <v>8</v>
      </c>
      <c r="G111" s="750">
        <v>11</v>
      </c>
      <c r="H111" s="750">
        <v>3</v>
      </c>
      <c r="I111" s="750">
        <v>3</v>
      </c>
      <c r="J111" s="756">
        <v>5</v>
      </c>
      <c r="K111" s="743">
        <v>21</v>
      </c>
      <c r="L111" s="743">
        <v>5</v>
      </c>
      <c r="M111" s="743">
        <v>11</v>
      </c>
      <c r="N111" s="751">
        <f t="shared" si="12"/>
        <v>72</v>
      </c>
      <c r="O111" s="752">
        <f t="shared" si="13"/>
        <v>8</v>
      </c>
      <c r="P111" s="870">
        <f t="shared" si="11"/>
        <v>0.1660286860674261</v>
      </c>
    </row>
    <row r="112" spans="1:16">
      <c r="A112" s="888" t="s">
        <v>121</v>
      </c>
      <c r="B112" s="754"/>
      <c r="C112" s="748"/>
      <c r="D112" s="755"/>
      <c r="E112" s="756">
        <v>0</v>
      </c>
      <c r="F112" s="756">
        <v>0</v>
      </c>
      <c r="G112" s="750">
        <v>0</v>
      </c>
      <c r="H112" s="750">
        <v>0</v>
      </c>
      <c r="I112" s="750">
        <v>0</v>
      </c>
      <c r="J112" s="756">
        <v>0</v>
      </c>
      <c r="K112" s="743">
        <v>0</v>
      </c>
      <c r="L112" s="743">
        <v>0</v>
      </c>
      <c r="M112" s="743">
        <v>0</v>
      </c>
      <c r="N112" s="751">
        <f t="shared" si="12"/>
        <v>0</v>
      </c>
      <c r="O112" s="752">
        <f t="shared" si="13"/>
        <v>0</v>
      </c>
      <c r="P112" s="870">
        <f t="shared" si="11"/>
        <v>0</v>
      </c>
    </row>
    <row r="113" spans="1:16">
      <c r="A113" s="888" t="s">
        <v>122</v>
      </c>
      <c r="B113" s="754"/>
      <c r="C113" s="748"/>
      <c r="D113" s="755"/>
      <c r="E113" s="756">
        <v>52</v>
      </c>
      <c r="F113" s="756">
        <v>63</v>
      </c>
      <c r="G113" s="750">
        <v>71</v>
      </c>
      <c r="H113" s="750">
        <v>44</v>
      </c>
      <c r="I113" s="750">
        <v>43</v>
      </c>
      <c r="J113" s="756">
        <v>31</v>
      </c>
      <c r="K113" s="743">
        <v>32</v>
      </c>
      <c r="L113" s="743">
        <v>21</v>
      </c>
      <c r="M113" s="743">
        <v>21</v>
      </c>
      <c r="N113" s="751">
        <f t="shared" si="12"/>
        <v>378</v>
      </c>
      <c r="O113" s="752">
        <f t="shared" si="13"/>
        <v>42</v>
      </c>
      <c r="P113" s="870">
        <f t="shared" si="11"/>
        <v>0.87165060185398702</v>
      </c>
    </row>
    <row r="114" spans="1:16">
      <c r="A114" s="888" t="s">
        <v>123</v>
      </c>
      <c r="B114" s="754"/>
      <c r="C114" s="748"/>
      <c r="D114" s="755"/>
      <c r="E114" s="756">
        <v>0</v>
      </c>
      <c r="F114" s="756">
        <v>0</v>
      </c>
      <c r="G114" s="750">
        <v>0</v>
      </c>
      <c r="H114" s="750">
        <v>0</v>
      </c>
      <c r="I114" s="750">
        <v>0</v>
      </c>
      <c r="J114" s="756">
        <v>0</v>
      </c>
      <c r="K114" s="743">
        <v>0</v>
      </c>
      <c r="L114" s="743">
        <v>0</v>
      </c>
      <c r="M114" s="743">
        <v>1</v>
      </c>
      <c r="N114" s="751">
        <f t="shared" si="12"/>
        <v>1</v>
      </c>
      <c r="O114" s="752">
        <f t="shared" si="13"/>
        <v>0.1111111111111111</v>
      </c>
      <c r="P114" s="870">
        <f t="shared" si="11"/>
        <v>2.3059539731586955E-3</v>
      </c>
    </row>
    <row r="115" spans="1:16">
      <c r="A115" s="888" t="s">
        <v>124</v>
      </c>
      <c r="B115" s="754"/>
      <c r="C115" s="748"/>
      <c r="D115" s="755"/>
      <c r="E115" s="756">
        <v>29</v>
      </c>
      <c r="F115" s="756">
        <v>15</v>
      </c>
      <c r="G115" s="750">
        <v>18</v>
      </c>
      <c r="H115" s="750">
        <v>20</v>
      </c>
      <c r="I115" s="750">
        <v>23</v>
      </c>
      <c r="J115" s="756">
        <v>21</v>
      </c>
      <c r="K115" s="743">
        <v>21</v>
      </c>
      <c r="L115" s="743">
        <v>25</v>
      </c>
      <c r="M115" s="743">
        <v>20</v>
      </c>
      <c r="N115" s="751">
        <f t="shared" si="12"/>
        <v>192</v>
      </c>
      <c r="O115" s="752">
        <f t="shared" si="13"/>
        <v>21.333333333333332</v>
      </c>
      <c r="P115" s="870">
        <f t="shared" si="11"/>
        <v>0.44274316284646958</v>
      </c>
    </row>
    <row r="116" spans="1:16">
      <c r="A116" s="888" t="s">
        <v>125</v>
      </c>
      <c r="B116" s="754"/>
      <c r="C116" s="748"/>
      <c r="D116" s="755"/>
      <c r="E116" s="756">
        <v>0</v>
      </c>
      <c r="F116" s="756">
        <v>0</v>
      </c>
      <c r="G116" s="750">
        <v>0</v>
      </c>
      <c r="H116" s="750">
        <v>0</v>
      </c>
      <c r="I116" s="750">
        <v>0</v>
      </c>
      <c r="J116" s="756">
        <v>0</v>
      </c>
      <c r="K116" s="743">
        <v>0</v>
      </c>
      <c r="L116" s="743">
        <v>0</v>
      </c>
      <c r="M116" s="760">
        <v>0</v>
      </c>
      <c r="N116" s="751">
        <f t="shared" si="12"/>
        <v>0</v>
      </c>
      <c r="O116" s="752">
        <f t="shared" si="13"/>
        <v>0</v>
      </c>
      <c r="P116" s="870">
        <f t="shared" si="11"/>
        <v>0</v>
      </c>
    </row>
    <row r="117" spans="1:16">
      <c r="A117" s="888" t="s">
        <v>452</v>
      </c>
      <c r="B117" s="754"/>
      <c r="C117" s="748"/>
      <c r="D117" s="755"/>
      <c r="E117" s="756">
        <v>1</v>
      </c>
      <c r="F117" s="756">
        <v>0</v>
      </c>
      <c r="G117" s="750">
        <v>0</v>
      </c>
      <c r="H117" s="750">
        <v>0</v>
      </c>
      <c r="I117" s="750">
        <v>0</v>
      </c>
      <c r="J117" s="756">
        <v>0</v>
      </c>
      <c r="K117" s="743">
        <v>0</v>
      </c>
      <c r="L117" s="743">
        <v>0</v>
      </c>
      <c r="M117" s="743">
        <v>0</v>
      </c>
      <c r="N117" s="751">
        <f t="shared" si="12"/>
        <v>1</v>
      </c>
      <c r="O117" s="752">
        <f t="shared" si="13"/>
        <v>0.1111111111111111</v>
      </c>
      <c r="P117" s="870">
        <f t="shared" si="11"/>
        <v>2.3059539731586955E-3</v>
      </c>
    </row>
    <row r="118" spans="1:16">
      <c r="A118" s="888" t="s">
        <v>126</v>
      </c>
      <c r="B118" s="754"/>
      <c r="C118" s="748"/>
      <c r="D118" s="755"/>
      <c r="E118" s="756">
        <v>2</v>
      </c>
      <c r="F118" s="756">
        <v>1</v>
      </c>
      <c r="G118" s="750">
        <v>2</v>
      </c>
      <c r="H118" s="750">
        <v>0</v>
      </c>
      <c r="I118" s="750">
        <v>1</v>
      </c>
      <c r="J118" s="756">
        <v>5</v>
      </c>
      <c r="K118" s="743">
        <v>11</v>
      </c>
      <c r="L118" s="743">
        <v>5</v>
      </c>
      <c r="M118" s="743">
        <v>6</v>
      </c>
      <c r="N118" s="751">
        <f t="shared" si="12"/>
        <v>33</v>
      </c>
      <c r="O118" s="752">
        <f t="shared" si="13"/>
        <v>3.6666666666666665</v>
      </c>
      <c r="P118" s="870">
        <f t="shared" si="11"/>
        <v>7.6096481114236961E-2</v>
      </c>
    </row>
    <row r="119" spans="1:16">
      <c r="A119" s="888" t="s">
        <v>127</v>
      </c>
      <c r="B119" s="754"/>
      <c r="C119" s="748"/>
      <c r="D119" s="755"/>
      <c r="E119" s="756">
        <v>29</v>
      </c>
      <c r="F119" s="756">
        <v>25</v>
      </c>
      <c r="G119" s="750">
        <v>16</v>
      </c>
      <c r="H119" s="750">
        <v>13</v>
      </c>
      <c r="I119" s="750">
        <v>20</v>
      </c>
      <c r="J119" s="756">
        <v>26</v>
      </c>
      <c r="K119" s="743">
        <v>83</v>
      </c>
      <c r="L119" s="743">
        <v>113</v>
      </c>
      <c r="M119" s="743">
        <v>42</v>
      </c>
      <c r="N119" s="751">
        <f t="shared" si="12"/>
        <v>367</v>
      </c>
      <c r="O119" s="752">
        <f t="shared" si="13"/>
        <v>40.777777777777779</v>
      </c>
      <c r="P119" s="870">
        <f t="shared" si="11"/>
        <v>0.84628510814924141</v>
      </c>
    </row>
    <row r="120" spans="1:16">
      <c r="A120" s="888" t="s">
        <v>128</v>
      </c>
      <c r="B120" s="754"/>
      <c r="C120" s="748"/>
      <c r="D120" s="755"/>
      <c r="E120" s="756">
        <v>0</v>
      </c>
      <c r="F120" s="756">
        <v>0</v>
      </c>
      <c r="G120" s="750">
        <v>0</v>
      </c>
      <c r="H120" s="750">
        <v>0</v>
      </c>
      <c r="I120" s="750">
        <v>0</v>
      </c>
      <c r="J120" s="756">
        <v>1</v>
      </c>
      <c r="K120" s="743">
        <v>3</v>
      </c>
      <c r="L120" s="743">
        <v>1</v>
      </c>
      <c r="M120" s="743">
        <v>0</v>
      </c>
      <c r="N120" s="751">
        <f t="shared" si="12"/>
        <v>5</v>
      </c>
      <c r="O120" s="752">
        <f t="shared" si="13"/>
        <v>0.55555555555555558</v>
      </c>
      <c r="P120" s="870">
        <f t="shared" si="11"/>
        <v>1.1529769865793479E-2</v>
      </c>
    </row>
    <row r="121" spans="1:16">
      <c r="A121" s="888" t="s">
        <v>129</v>
      </c>
      <c r="B121" s="754"/>
      <c r="C121" s="748"/>
      <c r="D121" s="755"/>
      <c r="E121" s="756">
        <v>1</v>
      </c>
      <c r="F121" s="756">
        <v>2</v>
      </c>
      <c r="G121" s="750">
        <v>1</v>
      </c>
      <c r="H121" s="750">
        <v>5</v>
      </c>
      <c r="I121" s="750">
        <v>4</v>
      </c>
      <c r="J121" s="756">
        <v>2</v>
      </c>
      <c r="K121" s="743">
        <v>2</v>
      </c>
      <c r="L121" s="743">
        <v>3</v>
      </c>
      <c r="M121" s="743">
        <v>4</v>
      </c>
      <c r="N121" s="751">
        <f t="shared" si="12"/>
        <v>24</v>
      </c>
      <c r="O121" s="752">
        <f t="shared" si="13"/>
        <v>2.6666666666666665</v>
      </c>
      <c r="P121" s="870">
        <f t="shared" si="11"/>
        <v>5.5342895355808698E-2</v>
      </c>
    </row>
    <row r="122" spans="1:16">
      <c r="A122" s="888" t="s">
        <v>130</v>
      </c>
      <c r="B122" s="754"/>
      <c r="C122" s="748"/>
      <c r="D122" s="755"/>
      <c r="E122" s="756">
        <v>0</v>
      </c>
      <c r="F122" s="756">
        <v>0</v>
      </c>
      <c r="G122" s="750">
        <v>0</v>
      </c>
      <c r="H122" s="750">
        <v>0</v>
      </c>
      <c r="I122" s="750">
        <v>0</v>
      </c>
      <c r="J122" s="756">
        <v>0</v>
      </c>
      <c r="K122" s="743">
        <v>0</v>
      </c>
      <c r="L122" s="743">
        <v>0</v>
      </c>
      <c r="M122" s="743">
        <v>0</v>
      </c>
      <c r="N122" s="751">
        <f t="shared" si="12"/>
        <v>0</v>
      </c>
      <c r="O122" s="752">
        <f t="shared" si="13"/>
        <v>0</v>
      </c>
      <c r="P122" s="870">
        <f t="shared" si="11"/>
        <v>0</v>
      </c>
    </row>
    <row r="123" spans="1:16">
      <c r="A123" s="888" t="s">
        <v>131</v>
      </c>
      <c r="B123" s="754"/>
      <c r="C123" s="748"/>
      <c r="D123" s="755"/>
      <c r="E123" s="756">
        <v>2</v>
      </c>
      <c r="F123" s="756">
        <v>0</v>
      </c>
      <c r="G123" s="750">
        <v>2</v>
      </c>
      <c r="H123" s="750">
        <v>0</v>
      </c>
      <c r="I123" s="750">
        <v>2</v>
      </c>
      <c r="J123" s="756">
        <v>3</v>
      </c>
      <c r="K123" s="743">
        <v>2</v>
      </c>
      <c r="L123" s="743">
        <v>2</v>
      </c>
      <c r="M123" s="743">
        <v>0</v>
      </c>
      <c r="N123" s="751">
        <f t="shared" si="12"/>
        <v>13</v>
      </c>
      <c r="O123" s="752">
        <f t="shared" si="13"/>
        <v>1.4444444444444444</v>
      </c>
      <c r="P123" s="870">
        <f t="shared" si="11"/>
        <v>2.9977401651063041E-2</v>
      </c>
    </row>
    <row r="124" spans="1:16">
      <c r="A124" s="887" t="s">
        <v>132</v>
      </c>
      <c r="B124" s="754"/>
      <c r="C124" s="748"/>
      <c r="D124" s="755"/>
      <c r="E124" s="756">
        <v>0</v>
      </c>
      <c r="F124" s="756">
        <v>0</v>
      </c>
      <c r="G124" s="750">
        <v>1</v>
      </c>
      <c r="H124" s="750">
        <v>0</v>
      </c>
      <c r="I124" s="750">
        <v>0</v>
      </c>
      <c r="J124" s="756">
        <v>0</v>
      </c>
      <c r="K124" s="743">
        <v>1</v>
      </c>
      <c r="L124" s="743">
        <v>0</v>
      </c>
      <c r="M124" s="743">
        <v>0</v>
      </c>
      <c r="N124" s="751">
        <f t="shared" si="12"/>
        <v>2</v>
      </c>
      <c r="O124" s="752">
        <f t="shared" si="13"/>
        <v>0.22222222222222221</v>
      </c>
      <c r="P124" s="870">
        <f t="shared" si="11"/>
        <v>4.6119079463173909E-3</v>
      </c>
    </row>
    <row r="125" spans="1:16">
      <c r="A125" s="888" t="s">
        <v>133</v>
      </c>
      <c r="B125" s="754"/>
      <c r="C125" s="748"/>
      <c r="D125" s="755"/>
      <c r="E125" s="756">
        <v>0</v>
      </c>
      <c r="F125" s="756">
        <v>0</v>
      </c>
      <c r="G125" s="750">
        <v>0</v>
      </c>
      <c r="H125" s="750">
        <v>0</v>
      </c>
      <c r="I125" s="750">
        <v>0</v>
      </c>
      <c r="J125" s="756">
        <v>0</v>
      </c>
      <c r="K125" s="743">
        <v>0</v>
      </c>
      <c r="L125" s="743">
        <v>1</v>
      </c>
      <c r="M125" s="743">
        <v>0</v>
      </c>
      <c r="N125" s="751">
        <f t="shared" si="12"/>
        <v>1</v>
      </c>
      <c r="O125" s="752">
        <f t="shared" si="13"/>
        <v>0.1111111111111111</v>
      </c>
      <c r="P125" s="870">
        <f t="shared" si="11"/>
        <v>2.3059539731586955E-3</v>
      </c>
    </row>
    <row r="126" spans="1:16">
      <c r="A126" s="888" t="s">
        <v>134</v>
      </c>
      <c r="B126" s="754"/>
      <c r="C126" s="748"/>
      <c r="D126" s="755"/>
      <c r="E126" s="756">
        <v>84</v>
      </c>
      <c r="F126" s="756">
        <v>88</v>
      </c>
      <c r="G126" s="750">
        <v>90</v>
      </c>
      <c r="H126" s="750">
        <v>91</v>
      </c>
      <c r="I126" s="750">
        <v>87</v>
      </c>
      <c r="J126" s="756">
        <v>74</v>
      </c>
      <c r="K126" s="743">
        <v>112</v>
      </c>
      <c r="L126" s="743">
        <v>144</v>
      </c>
      <c r="M126" s="743">
        <v>151</v>
      </c>
      <c r="N126" s="751">
        <f t="shared" si="12"/>
        <v>921</v>
      </c>
      <c r="O126" s="752">
        <f t="shared" si="13"/>
        <v>102.33333333333333</v>
      </c>
      <c r="P126" s="870">
        <f t="shared" si="11"/>
        <v>2.1237836092791587</v>
      </c>
    </row>
    <row r="127" spans="1:16">
      <c r="A127" s="888" t="s">
        <v>135</v>
      </c>
      <c r="B127" s="754"/>
      <c r="C127" s="748"/>
      <c r="D127" s="755"/>
      <c r="E127" s="756">
        <v>3</v>
      </c>
      <c r="F127" s="756">
        <v>6</v>
      </c>
      <c r="G127" s="750">
        <v>7</v>
      </c>
      <c r="H127" s="750">
        <v>2</v>
      </c>
      <c r="I127" s="750">
        <v>3</v>
      </c>
      <c r="J127" s="756">
        <v>4</v>
      </c>
      <c r="K127" s="743">
        <v>1</v>
      </c>
      <c r="L127" s="743">
        <v>1</v>
      </c>
      <c r="M127" s="743">
        <v>0</v>
      </c>
      <c r="N127" s="751">
        <f t="shared" si="12"/>
        <v>27</v>
      </c>
      <c r="O127" s="752">
        <f t="shared" si="13"/>
        <v>3</v>
      </c>
      <c r="P127" s="870">
        <f t="shared" si="11"/>
        <v>6.2260757275284781E-2</v>
      </c>
    </row>
    <row r="128" spans="1:16">
      <c r="A128" s="888" t="s">
        <v>136</v>
      </c>
      <c r="B128" s="754"/>
      <c r="C128" s="748"/>
      <c r="D128" s="755"/>
      <c r="E128" s="756">
        <v>69</v>
      </c>
      <c r="F128" s="756">
        <v>206</v>
      </c>
      <c r="G128" s="750">
        <v>182</v>
      </c>
      <c r="H128" s="750">
        <v>199</v>
      </c>
      <c r="I128" s="750">
        <v>228</v>
      </c>
      <c r="J128" s="756">
        <v>211</v>
      </c>
      <c r="K128" s="743">
        <v>277</v>
      </c>
      <c r="L128" s="743">
        <v>245</v>
      </c>
      <c r="M128" s="743">
        <v>183</v>
      </c>
      <c r="N128" s="751">
        <f t="shared" si="12"/>
        <v>1800</v>
      </c>
      <c r="O128" s="752">
        <f t="shared" si="13"/>
        <v>200</v>
      </c>
      <c r="P128" s="870">
        <f t="shared" si="11"/>
        <v>4.1507171516856527</v>
      </c>
    </row>
    <row r="129" spans="1:16">
      <c r="A129" s="887" t="s">
        <v>137</v>
      </c>
      <c r="B129" s="754"/>
      <c r="C129" s="748"/>
      <c r="D129" s="755"/>
      <c r="E129" s="756">
        <v>14</v>
      </c>
      <c r="F129" s="756">
        <v>5</v>
      </c>
      <c r="G129" s="750">
        <v>11</v>
      </c>
      <c r="H129" s="750">
        <v>7</v>
      </c>
      <c r="I129" s="750">
        <v>9</v>
      </c>
      <c r="J129" s="756">
        <v>7</v>
      </c>
      <c r="K129" s="743">
        <v>14</v>
      </c>
      <c r="L129" s="743">
        <v>13</v>
      </c>
      <c r="M129" s="743">
        <v>11</v>
      </c>
      <c r="N129" s="751">
        <f t="shared" si="12"/>
        <v>91</v>
      </c>
      <c r="O129" s="752">
        <f t="shared" si="13"/>
        <v>10.111111111111111</v>
      </c>
      <c r="P129" s="870">
        <f t="shared" si="11"/>
        <v>0.20984181155744133</v>
      </c>
    </row>
    <row r="130" spans="1:16">
      <c r="A130" s="888" t="s">
        <v>138</v>
      </c>
      <c r="B130" s="754"/>
      <c r="C130" s="748"/>
      <c r="D130" s="755"/>
      <c r="E130" s="756">
        <v>0</v>
      </c>
      <c r="F130" s="756">
        <v>0</v>
      </c>
      <c r="G130" s="750">
        <v>0</v>
      </c>
      <c r="H130" s="750">
        <v>0</v>
      </c>
      <c r="I130" s="750">
        <v>0</v>
      </c>
      <c r="J130" s="756">
        <v>0</v>
      </c>
      <c r="K130" s="743">
        <v>3</v>
      </c>
      <c r="L130" s="743">
        <v>0</v>
      </c>
      <c r="M130" s="743">
        <v>0</v>
      </c>
      <c r="N130" s="751">
        <f t="shared" si="12"/>
        <v>3</v>
      </c>
      <c r="O130" s="752">
        <f t="shared" si="13"/>
        <v>0.33333333333333331</v>
      </c>
      <c r="P130" s="870">
        <f t="shared" si="11"/>
        <v>6.9178619194760873E-3</v>
      </c>
    </row>
    <row r="131" spans="1:16">
      <c r="A131" s="888" t="s">
        <v>139</v>
      </c>
      <c r="B131" s="754"/>
      <c r="C131" s="748"/>
      <c r="D131" s="755"/>
      <c r="E131" s="756">
        <v>0</v>
      </c>
      <c r="F131" s="756">
        <v>0</v>
      </c>
      <c r="G131" s="750">
        <v>0</v>
      </c>
      <c r="H131" s="750">
        <v>0</v>
      </c>
      <c r="I131" s="750">
        <v>0</v>
      </c>
      <c r="J131" s="756">
        <v>0</v>
      </c>
      <c r="K131" s="743">
        <v>0</v>
      </c>
      <c r="L131" s="743">
        <v>0</v>
      </c>
      <c r="M131" s="743">
        <v>0</v>
      </c>
      <c r="N131" s="751">
        <f t="shared" si="12"/>
        <v>0</v>
      </c>
      <c r="O131" s="752">
        <f t="shared" si="13"/>
        <v>0</v>
      </c>
      <c r="P131" s="870">
        <f t="shared" si="11"/>
        <v>0</v>
      </c>
    </row>
    <row r="132" spans="1:16">
      <c r="A132" s="888" t="s">
        <v>140</v>
      </c>
      <c r="B132" s="754"/>
      <c r="C132" s="748"/>
      <c r="D132" s="755"/>
      <c r="E132" s="756">
        <v>2</v>
      </c>
      <c r="F132" s="756">
        <v>1</v>
      </c>
      <c r="G132" s="750">
        <v>1</v>
      </c>
      <c r="H132" s="750">
        <v>5</v>
      </c>
      <c r="I132" s="750">
        <v>5</v>
      </c>
      <c r="J132" s="756">
        <v>7</v>
      </c>
      <c r="K132" s="743">
        <v>1</v>
      </c>
      <c r="L132" s="743">
        <v>1</v>
      </c>
      <c r="M132" s="743">
        <v>1</v>
      </c>
      <c r="N132" s="751">
        <f t="shared" si="12"/>
        <v>24</v>
      </c>
      <c r="O132" s="752">
        <f t="shared" si="13"/>
        <v>2.6666666666666665</v>
      </c>
      <c r="P132" s="870">
        <f t="shared" si="11"/>
        <v>5.5342895355808698E-2</v>
      </c>
    </row>
    <row r="133" spans="1:16">
      <c r="A133" s="888" t="s">
        <v>141</v>
      </c>
      <c r="B133" s="754"/>
      <c r="C133" s="748"/>
      <c r="D133" s="755"/>
      <c r="E133" s="756">
        <v>132</v>
      </c>
      <c r="F133" s="756">
        <v>119</v>
      </c>
      <c r="G133" s="750">
        <v>104</v>
      </c>
      <c r="H133" s="750">
        <v>118</v>
      </c>
      <c r="I133" s="750">
        <v>170</v>
      </c>
      <c r="J133" s="756">
        <v>123</v>
      </c>
      <c r="K133" s="743">
        <v>175</v>
      </c>
      <c r="L133" s="743">
        <v>88</v>
      </c>
      <c r="M133" s="743">
        <v>61</v>
      </c>
      <c r="N133" s="751">
        <f t="shared" si="12"/>
        <v>1090</v>
      </c>
      <c r="O133" s="752">
        <f t="shared" si="13"/>
        <v>121.11111111111111</v>
      </c>
      <c r="P133" s="870">
        <f t="shared" ref="P133:P164" si="14">(N133/$N$201)*100</f>
        <v>2.5134898307429783</v>
      </c>
    </row>
    <row r="134" spans="1:16">
      <c r="A134" s="888" t="s">
        <v>468</v>
      </c>
      <c r="B134" s="754"/>
      <c r="C134" s="748"/>
      <c r="D134" s="755"/>
      <c r="E134" s="756">
        <v>15</v>
      </c>
      <c r="F134" s="756">
        <v>17</v>
      </c>
      <c r="G134" s="750">
        <v>17</v>
      </c>
      <c r="H134" s="750">
        <v>16</v>
      </c>
      <c r="I134" s="750">
        <v>17</v>
      </c>
      <c r="J134" s="756">
        <v>20</v>
      </c>
      <c r="K134" s="743">
        <v>19</v>
      </c>
      <c r="L134" s="743">
        <v>11</v>
      </c>
      <c r="M134" s="743">
        <v>15</v>
      </c>
      <c r="N134" s="751">
        <f t="shared" ref="N134:N165" si="15">SUM(B134:M134)</f>
        <v>147</v>
      </c>
      <c r="O134" s="752">
        <f t="shared" ref="O134:O165" si="16">AVERAGE(B134:M134)</f>
        <v>16.333333333333332</v>
      </c>
      <c r="P134" s="870">
        <f t="shared" si="14"/>
        <v>0.33897523405432828</v>
      </c>
    </row>
    <row r="135" spans="1:16">
      <c r="A135" s="888" t="s">
        <v>143</v>
      </c>
      <c r="B135" s="754"/>
      <c r="C135" s="748"/>
      <c r="D135" s="755"/>
      <c r="E135" s="756">
        <v>0</v>
      </c>
      <c r="F135" s="756">
        <v>0</v>
      </c>
      <c r="G135" s="750">
        <v>0</v>
      </c>
      <c r="H135" s="750">
        <v>0</v>
      </c>
      <c r="I135" s="750">
        <v>0</v>
      </c>
      <c r="J135" s="756">
        <v>0</v>
      </c>
      <c r="K135" s="743">
        <v>1</v>
      </c>
      <c r="L135" s="743">
        <v>0</v>
      </c>
      <c r="M135" s="743">
        <v>0</v>
      </c>
      <c r="N135" s="751">
        <f t="shared" si="15"/>
        <v>1</v>
      </c>
      <c r="O135" s="752">
        <f t="shared" si="16"/>
        <v>0.1111111111111111</v>
      </c>
      <c r="P135" s="870">
        <f t="shared" si="14"/>
        <v>2.3059539731586955E-3</v>
      </c>
    </row>
    <row r="136" spans="1:16">
      <c r="A136" s="888" t="s">
        <v>142</v>
      </c>
      <c r="B136" s="754"/>
      <c r="C136" s="748"/>
      <c r="D136" s="755"/>
      <c r="E136" s="756">
        <v>3</v>
      </c>
      <c r="F136" s="756">
        <v>5</v>
      </c>
      <c r="G136" s="750">
        <v>2</v>
      </c>
      <c r="H136" s="750">
        <v>3</v>
      </c>
      <c r="I136" s="750">
        <v>5</v>
      </c>
      <c r="J136" s="756">
        <v>7</v>
      </c>
      <c r="K136" s="743">
        <v>4</v>
      </c>
      <c r="L136" s="743">
        <v>1</v>
      </c>
      <c r="M136" s="743">
        <v>2</v>
      </c>
      <c r="N136" s="751">
        <f t="shared" si="15"/>
        <v>32</v>
      </c>
      <c r="O136" s="752">
        <f t="shared" si="16"/>
        <v>3.5555555555555554</v>
      </c>
      <c r="P136" s="870">
        <f t="shared" si="14"/>
        <v>7.3790527141078255E-2</v>
      </c>
    </row>
    <row r="137" spans="1:16">
      <c r="A137" s="887" t="s">
        <v>144</v>
      </c>
      <c r="B137" s="754"/>
      <c r="C137" s="748"/>
      <c r="D137" s="755"/>
      <c r="E137" s="756">
        <v>146</v>
      </c>
      <c r="F137" s="756">
        <v>110</v>
      </c>
      <c r="G137" s="750">
        <v>109</v>
      </c>
      <c r="H137" s="750">
        <v>79</v>
      </c>
      <c r="I137" s="750">
        <v>108</v>
      </c>
      <c r="J137" s="756">
        <v>77</v>
      </c>
      <c r="K137" s="743">
        <v>96</v>
      </c>
      <c r="L137" s="743">
        <v>72</v>
      </c>
      <c r="M137" s="743">
        <v>85</v>
      </c>
      <c r="N137" s="751">
        <f t="shared" si="15"/>
        <v>882</v>
      </c>
      <c r="O137" s="752">
        <f t="shared" si="16"/>
        <v>98</v>
      </c>
      <c r="P137" s="870">
        <f t="shared" si="14"/>
        <v>2.0338514043259694</v>
      </c>
    </row>
    <row r="138" spans="1:16">
      <c r="A138" s="887" t="s">
        <v>145</v>
      </c>
      <c r="B138" s="754"/>
      <c r="C138" s="748"/>
      <c r="D138" s="755"/>
      <c r="E138" s="756">
        <v>0</v>
      </c>
      <c r="F138" s="756">
        <v>0</v>
      </c>
      <c r="G138" s="750">
        <v>0</v>
      </c>
      <c r="H138" s="750">
        <v>0</v>
      </c>
      <c r="I138" s="750">
        <v>0</v>
      </c>
      <c r="J138" s="756">
        <v>0</v>
      </c>
      <c r="K138" s="743">
        <v>0</v>
      </c>
      <c r="L138" s="743">
        <v>0</v>
      </c>
      <c r="M138" s="743">
        <v>0</v>
      </c>
      <c r="N138" s="751">
        <f t="shared" si="15"/>
        <v>0</v>
      </c>
      <c r="O138" s="752">
        <f t="shared" si="16"/>
        <v>0</v>
      </c>
      <c r="P138" s="870">
        <f t="shared" si="14"/>
        <v>0</v>
      </c>
    </row>
    <row r="139" spans="1:16">
      <c r="A139" s="888" t="s">
        <v>457</v>
      </c>
      <c r="B139" s="754"/>
      <c r="C139" s="748"/>
      <c r="D139" s="755"/>
      <c r="E139" s="756">
        <v>1</v>
      </c>
      <c r="F139" s="756">
        <v>6</v>
      </c>
      <c r="G139" s="750">
        <v>3</v>
      </c>
      <c r="H139" s="750">
        <v>3</v>
      </c>
      <c r="I139" s="750">
        <v>7</v>
      </c>
      <c r="J139" s="756">
        <v>4</v>
      </c>
      <c r="K139" s="743">
        <v>2</v>
      </c>
      <c r="L139" s="743">
        <v>7</v>
      </c>
      <c r="M139" s="743">
        <v>4</v>
      </c>
      <c r="N139" s="751">
        <f t="shared" si="15"/>
        <v>37</v>
      </c>
      <c r="O139" s="752">
        <f t="shared" si="16"/>
        <v>4.1111111111111107</v>
      </c>
      <c r="P139" s="870">
        <f t="shared" si="14"/>
        <v>8.5320297006871743E-2</v>
      </c>
    </row>
    <row r="140" spans="1:16">
      <c r="A140" s="888" t="s">
        <v>146</v>
      </c>
      <c r="B140" s="754"/>
      <c r="C140" s="748"/>
      <c r="D140" s="755"/>
      <c r="E140" s="756">
        <v>33</v>
      </c>
      <c r="F140" s="756">
        <v>79</v>
      </c>
      <c r="G140" s="750">
        <v>70</v>
      </c>
      <c r="H140" s="750">
        <v>23</v>
      </c>
      <c r="I140" s="750">
        <v>11</v>
      </c>
      <c r="J140" s="756">
        <v>8</v>
      </c>
      <c r="K140" s="743">
        <v>6</v>
      </c>
      <c r="L140" s="743">
        <v>14</v>
      </c>
      <c r="M140" s="743">
        <v>9</v>
      </c>
      <c r="N140" s="751">
        <f t="shared" si="15"/>
        <v>253</v>
      </c>
      <c r="O140" s="752">
        <f t="shared" si="16"/>
        <v>28.111111111111111</v>
      </c>
      <c r="P140" s="870">
        <f t="shared" si="14"/>
        <v>0.58340635520915007</v>
      </c>
    </row>
    <row r="141" spans="1:16">
      <c r="A141" s="888" t="s">
        <v>147</v>
      </c>
      <c r="B141" s="754"/>
      <c r="C141" s="748"/>
      <c r="D141" s="755"/>
      <c r="E141" s="756">
        <v>0</v>
      </c>
      <c r="F141" s="756">
        <v>0</v>
      </c>
      <c r="G141" s="750">
        <v>0</v>
      </c>
      <c r="H141" s="750">
        <v>0</v>
      </c>
      <c r="I141" s="750">
        <v>0</v>
      </c>
      <c r="J141" s="756">
        <v>0</v>
      </c>
      <c r="K141" s="743">
        <v>0</v>
      </c>
      <c r="L141" s="743">
        <v>1</v>
      </c>
      <c r="M141" s="743">
        <v>0</v>
      </c>
      <c r="N141" s="751">
        <f t="shared" si="15"/>
        <v>1</v>
      </c>
      <c r="O141" s="752">
        <f t="shared" si="16"/>
        <v>0.1111111111111111</v>
      </c>
      <c r="P141" s="870">
        <f t="shared" si="14"/>
        <v>2.3059539731586955E-3</v>
      </c>
    </row>
    <row r="142" spans="1:16" s="104" customFormat="1">
      <c r="A142" s="887" t="s">
        <v>148</v>
      </c>
      <c r="B142" s="747"/>
      <c r="C142" s="748"/>
      <c r="D142" s="749"/>
      <c r="E142" s="750">
        <v>1</v>
      </c>
      <c r="F142" s="750">
        <v>2</v>
      </c>
      <c r="G142" s="750">
        <v>4</v>
      </c>
      <c r="H142" s="750">
        <v>3</v>
      </c>
      <c r="I142" s="750">
        <v>3</v>
      </c>
      <c r="J142" s="750">
        <v>5</v>
      </c>
      <c r="K142" s="743">
        <v>2</v>
      </c>
      <c r="L142" s="743">
        <v>6</v>
      </c>
      <c r="M142" s="743">
        <v>3</v>
      </c>
      <c r="N142" s="751">
        <f t="shared" si="15"/>
        <v>29</v>
      </c>
      <c r="O142" s="752">
        <f t="shared" si="16"/>
        <v>3.2222222222222223</v>
      </c>
      <c r="P142" s="870">
        <f t="shared" si="14"/>
        <v>6.6872665221602179E-2</v>
      </c>
    </row>
    <row r="143" spans="1:16">
      <c r="A143" s="887" t="s">
        <v>453</v>
      </c>
      <c r="B143" s="747"/>
      <c r="C143" s="748"/>
      <c r="D143" s="749"/>
      <c r="E143" s="750">
        <v>1</v>
      </c>
      <c r="F143" s="750">
        <v>0</v>
      </c>
      <c r="G143" s="750">
        <v>0</v>
      </c>
      <c r="H143" s="750">
        <v>0</v>
      </c>
      <c r="I143" s="750">
        <v>0</v>
      </c>
      <c r="J143" s="750">
        <v>0</v>
      </c>
      <c r="K143" s="743">
        <v>0</v>
      </c>
      <c r="L143" s="743">
        <v>0</v>
      </c>
      <c r="M143" s="743">
        <v>0</v>
      </c>
      <c r="N143" s="751">
        <f t="shared" si="15"/>
        <v>1</v>
      </c>
      <c r="O143" s="752">
        <f t="shared" si="16"/>
        <v>0.1111111111111111</v>
      </c>
      <c r="P143" s="870">
        <f t="shared" si="14"/>
        <v>2.3059539731586955E-3</v>
      </c>
    </row>
    <row r="144" spans="1:16">
      <c r="A144" s="888" t="s">
        <v>149</v>
      </c>
      <c r="B144" s="754"/>
      <c r="C144" s="748"/>
      <c r="D144" s="755"/>
      <c r="E144" s="756">
        <v>9</v>
      </c>
      <c r="F144" s="756">
        <v>4</v>
      </c>
      <c r="G144" s="750">
        <v>7</v>
      </c>
      <c r="H144" s="750">
        <v>2</v>
      </c>
      <c r="I144" s="750">
        <v>1</v>
      </c>
      <c r="J144" s="756">
        <v>0</v>
      </c>
      <c r="K144" s="743">
        <v>0</v>
      </c>
      <c r="L144" s="743">
        <v>0</v>
      </c>
      <c r="M144" s="743">
        <v>1</v>
      </c>
      <c r="N144" s="751">
        <f t="shared" si="15"/>
        <v>24</v>
      </c>
      <c r="O144" s="752">
        <f t="shared" si="16"/>
        <v>2.6666666666666665</v>
      </c>
      <c r="P144" s="870">
        <f t="shared" si="14"/>
        <v>5.5342895355808698E-2</v>
      </c>
    </row>
    <row r="145" spans="1:16">
      <c r="A145" s="888" t="s">
        <v>150</v>
      </c>
      <c r="B145" s="754"/>
      <c r="C145" s="748"/>
      <c r="D145" s="755"/>
      <c r="E145" s="756">
        <v>0</v>
      </c>
      <c r="F145" s="756">
        <v>1</v>
      </c>
      <c r="G145" s="750">
        <v>0</v>
      </c>
      <c r="H145" s="750">
        <v>0</v>
      </c>
      <c r="I145" s="750">
        <v>0</v>
      </c>
      <c r="J145" s="756">
        <v>0</v>
      </c>
      <c r="K145" s="743">
        <v>0</v>
      </c>
      <c r="L145" s="743">
        <v>0</v>
      </c>
      <c r="M145" s="743">
        <v>0</v>
      </c>
      <c r="N145" s="751">
        <f t="shared" si="15"/>
        <v>1</v>
      </c>
      <c r="O145" s="752">
        <f t="shared" si="16"/>
        <v>0.1111111111111111</v>
      </c>
      <c r="P145" s="870">
        <f t="shared" si="14"/>
        <v>2.3059539731586955E-3</v>
      </c>
    </row>
    <row r="146" spans="1:16">
      <c r="A146" s="888" t="s">
        <v>151</v>
      </c>
      <c r="B146" s="754"/>
      <c r="C146" s="748"/>
      <c r="D146" s="755"/>
      <c r="E146" s="756">
        <v>0</v>
      </c>
      <c r="F146" s="756">
        <v>0</v>
      </c>
      <c r="G146" s="750">
        <v>0</v>
      </c>
      <c r="H146" s="750">
        <v>0</v>
      </c>
      <c r="I146" s="750">
        <v>0</v>
      </c>
      <c r="J146" s="756">
        <v>0</v>
      </c>
      <c r="K146" s="743">
        <v>0</v>
      </c>
      <c r="L146" s="743">
        <v>0</v>
      </c>
      <c r="M146" s="743">
        <v>0</v>
      </c>
      <c r="N146" s="751">
        <f t="shared" si="15"/>
        <v>0</v>
      </c>
      <c r="O146" s="752">
        <f t="shared" si="16"/>
        <v>0</v>
      </c>
      <c r="P146" s="870">
        <f t="shared" si="14"/>
        <v>0</v>
      </c>
    </row>
    <row r="147" spans="1:16">
      <c r="A147" s="888" t="s">
        <v>152</v>
      </c>
      <c r="B147" s="754"/>
      <c r="C147" s="748"/>
      <c r="D147" s="755"/>
      <c r="E147" s="756">
        <v>9</v>
      </c>
      <c r="F147" s="756">
        <v>40</v>
      </c>
      <c r="G147" s="750">
        <v>16</v>
      </c>
      <c r="H147" s="750">
        <v>17</v>
      </c>
      <c r="I147" s="750">
        <v>46</v>
      </c>
      <c r="J147" s="756">
        <v>42</v>
      </c>
      <c r="K147" s="743">
        <v>46</v>
      </c>
      <c r="L147" s="743">
        <v>11</v>
      </c>
      <c r="M147" s="743">
        <v>6</v>
      </c>
      <c r="N147" s="751">
        <f t="shared" si="15"/>
        <v>233</v>
      </c>
      <c r="O147" s="752">
        <f t="shared" si="16"/>
        <v>25.888888888888889</v>
      </c>
      <c r="P147" s="870">
        <f t="shared" si="14"/>
        <v>0.53728727574597612</v>
      </c>
    </row>
    <row r="148" spans="1:16">
      <c r="A148" s="888" t="s">
        <v>153</v>
      </c>
      <c r="B148" s="754"/>
      <c r="C148" s="748"/>
      <c r="D148" s="755"/>
      <c r="E148" s="756">
        <v>200</v>
      </c>
      <c r="F148" s="756">
        <v>207</v>
      </c>
      <c r="G148" s="750">
        <v>204</v>
      </c>
      <c r="H148" s="750">
        <v>171</v>
      </c>
      <c r="I148" s="750">
        <v>196</v>
      </c>
      <c r="J148" s="756">
        <v>160</v>
      </c>
      <c r="K148" s="743">
        <v>215</v>
      </c>
      <c r="L148" s="743">
        <v>193</v>
      </c>
      <c r="M148" s="743">
        <v>239</v>
      </c>
      <c r="N148" s="751">
        <f t="shared" si="15"/>
        <v>1785</v>
      </c>
      <c r="O148" s="752">
        <f t="shared" si="16"/>
        <v>198.33333333333334</v>
      </c>
      <c r="P148" s="870">
        <f t="shared" si="14"/>
        <v>4.1161278420882716</v>
      </c>
    </row>
    <row r="149" spans="1:16">
      <c r="A149" s="888" t="s">
        <v>154</v>
      </c>
      <c r="B149" s="754"/>
      <c r="C149" s="748"/>
      <c r="D149" s="755"/>
      <c r="E149" s="756">
        <v>56</v>
      </c>
      <c r="F149" s="756">
        <v>58</v>
      </c>
      <c r="G149" s="750">
        <v>54</v>
      </c>
      <c r="H149" s="750">
        <v>68</v>
      </c>
      <c r="I149" s="750">
        <v>81</v>
      </c>
      <c r="J149" s="756">
        <v>61</v>
      </c>
      <c r="K149" s="743">
        <v>87</v>
      </c>
      <c r="L149" s="743">
        <v>79</v>
      </c>
      <c r="M149" s="743">
        <v>67</v>
      </c>
      <c r="N149" s="751">
        <f t="shared" si="15"/>
        <v>611</v>
      </c>
      <c r="O149" s="752">
        <f t="shared" si="16"/>
        <v>67.888888888888886</v>
      </c>
      <c r="P149" s="870">
        <f t="shared" si="14"/>
        <v>1.408937877599963</v>
      </c>
    </row>
    <row r="150" spans="1:16">
      <c r="A150" s="887" t="s">
        <v>155</v>
      </c>
      <c r="B150" s="754"/>
      <c r="C150" s="748"/>
      <c r="D150" s="755"/>
      <c r="E150" s="756">
        <v>46</v>
      </c>
      <c r="F150" s="756">
        <v>39</v>
      </c>
      <c r="G150" s="750">
        <v>39</v>
      </c>
      <c r="H150" s="750">
        <v>15</v>
      </c>
      <c r="I150" s="750">
        <v>29</v>
      </c>
      <c r="J150" s="756">
        <v>12</v>
      </c>
      <c r="K150" s="743">
        <v>14</v>
      </c>
      <c r="L150" s="743">
        <v>25</v>
      </c>
      <c r="M150" s="743">
        <v>25</v>
      </c>
      <c r="N150" s="751">
        <f t="shared" si="15"/>
        <v>244</v>
      </c>
      <c r="O150" s="752">
        <f t="shared" si="16"/>
        <v>27.111111111111111</v>
      </c>
      <c r="P150" s="870">
        <f t="shared" si="14"/>
        <v>0.56265276945072173</v>
      </c>
    </row>
    <row r="151" spans="1:16">
      <c r="A151" s="888" t="s">
        <v>156</v>
      </c>
      <c r="B151" s="754"/>
      <c r="C151" s="748"/>
      <c r="D151" s="755"/>
      <c r="E151" s="756">
        <v>6</v>
      </c>
      <c r="F151" s="756">
        <v>11</v>
      </c>
      <c r="G151" s="750">
        <v>13</v>
      </c>
      <c r="H151" s="750">
        <v>19</v>
      </c>
      <c r="I151" s="750">
        <v>18</v>
      </c>
      <c r="J151" s="756">
        <v>6</v>
      </c>
      <c r="K151" s="743">
        <v>11</v>
      </c>
      <c r="L151" s="743">
        <v>11</v>
      </c>
      <c r="M151" s="743">
        <v>11</v>
      </c>
      <c r="N151" s="751">
        <f t="shared" si="15"/>
        <v>106</v>
      </c>
      <c r="O151" s="752">
        <f t="shared" si="16"/>
        <v>11.777777777777779</v>
      </c>
      <c r="P151" s="870">
        <f t="shared" si="14"/>
        <v>0.24443112115482174</v>
      </c>
    </row>
    <row r="152" spans="1:16">
      <c r="A152" s="888" t="s">
        <v>157</v>
      </c>
      <c r="B152" s="754"/>
      <c r="C152" s="748"/>
      <c r="D152" s="755"/>
      <c r="E152" s="756">
        <v>26</v>
      </c>
      <c r="F152" s="756">
        <v>23</v>
      </c>
      <c r="G152" s="750">
        <v>23</v>
      </c>
      <c r="H152" s="750">
        <v>22</v>
      </c>
      <c r="I152" s="750">
        <v>18</v>
      </c>
      <c r="J152" s="756">
        <v>18</v>
      </c>
      <c r="K152" s="743">
        <v>20</v>
      </c>
      <c r="L152" s="743">
        <v>22</v>
      </c>
      <c r="M152" s="743">
        <v>11</v>
      </c>
      <c r="N152" s="751">
        <f t="shared" si="15"/>
        <v>183</v>
      </c>
      <c r="O152" s="752">
        <f t="shared" si="16"/>
        <v>20.333333333333332</v>
      </c>
      <c r="P152" s="870">
        <f t="shared" si="14"/>
        <v>0.4219895770880413</v>
      </c>
    </row>
    <row r="153" spans="1:16">
      <c r="A153" s="888" t="s">
        <v>158</v>
      </c>
      <c r="B153" s="754"/>
      <c r="C153" s="748"/>
      <c r="D153" s="755"/>
      <c r="E153" s="756">
        <v>0</v>
      </c>
      <c r="F153" s="756">
        <v>0</v>
      </c>
      <c r="G153" s="750">
        <v>1</v>
      </c>
      <c r="H153" s="750">
        <v>1</v>
      </c>
      <c r="I153" s="750">
        <v>2</v>
      </c>
      <c r="J153" s="756">
        <v>1</v>
      </c>
      <c r="K153" s="743">
        <v>7</v>
      </c>
      <c r="L153" s="743">
        <v>1</v>
      </c>
      <c r="M153" s="743">
        <v>2</v>
      </c>
      <c r="N153" s="751">
        <f t="shared" si="15"/>
        <v>15</v>
      </c>
      <c r="O153" s="752">
        <f t="shared" si="16"/>
        <v>1.6666666666666667</v>
      </c>
      <c r="P153" s="870">
        <f t="shared" si="14"/>
        <v>3.4589309597380435E-2</v>
      </c>
    </row>
    <row r="154" spans="1:16">
      <c r="A154" s="887" t="s">
        <v>159</v>
      </c>
      <c r="B154" s="754"/>
      <c r="C154" s="748"/>
      <c r="D154" s="755"/>
      <c r="E154" s="756">
        <v>126</v>
      </c>
      <c r="F154" s="756">
        <v>140</v>
      </c>
      <c r="G154" s="750">
        <v>126</v>
      </c>
      <c r="H154" s="750">
        <v>137</v>
      </c>
      <c r="I154" s="750">
        <v>132</v>
      </c>
      <c r="J154" s="756">
        <v>91</v>
      </c>
      <c r="K154" s="743">
        <v>86</v>
      </c>
      <c r="L154" s="743">
        <v>98</v>
      </c>
      <c r="M154" s="743">
        <v>138</v>
      </c>
      <c r="N154" s="751">
        <f t="shared" si="15"/>
        <v>1074</v>
      </c>
      <c r="O154" s="752">
        <f t="shared" si="16"/>
        <v>119.33333333333333</v>
      </c>
      <c r="P154" s="870">
        <f t="shared" si="14"/>
        <v>2.4765945671724392</v>
      </c>
    </row>
    <row r="155" spans="1:16">
      <c r="A155" s="888" t="s">
        <v>459</v>
      </c>
      <c r="B155" s="754"/>
      <c r="C155" s="748"/>
      <c r="D155" s="755"/>
      <c r="E155" s="756">
        <v>0</v>
      </c>
      <c r="F155" s="756">
        <v>0</v>
      </c>
      <c r="G155" s="750">
        <v>0</v>
      </c>
      <c r="H155" s="750">
        <v>0</v>
      </c>
      <c r="I155" s="750">
        <v>0</v>
      </c>
      <c r="J155" s="756">
        <v>0</v>
      </c>
      <c r="K155" s="743">
        <v>0</v>
      </c>
      <c r="L155" s="743">
        <v>0</v>
      </c>
      <c r="M155" s="743">
        <v>1</v>
      </c>
      <c r="N155" s="751">
        <f t="shared" si="15"/>
        <v>1</v>
      </c>
      <c r="O155" s="752">
        <f t="shared" si="16"/>
        <v>0.1111111111111111</v>
      </c>
      <c r="P155" s="870">
        <f t="shared" si="14"/>
        <v>2.3059539731586955E-3</v>
      </c>
    </row>
    <row r="156" spans="1:16">
      <c r="A156" s="888" t="s">
        <v>160</v>
      </c>
      <c r="B156" s="754"/>
      <c r="C156" s="748"/>
      <c r="D156" s="755"/>
      <c r="E156" s="756">
        <v>0</v>
      </c>
      <c r="F156" s="756">
        <v>0</v>
      </c>
      <c r="G156" s="750">
        <v>0</v>
      </c>
      <c r="H156" s="750">
        <v>0</v>
      </c>
      <c r="I156" s="750">
        <v>0</v>
      </c>
      <c r="J156" s="756">
        <v>0</v>
      </c>
      <c r="K156" s="743">
        <v>0</v>
      </c>
      <c r="L156" s="743">
        <v>0</v>
      </c>
      <c r="M156" s="743">
        <v>0</v>
      </c>
      <c r="N156" s="751">
        <f t="shared" si="15"/>
        <v>0</v>
      </c>
      <c r="O156" s="752">
        <f t="shared" si="16"/>
        <v>0</v>
      </c>
      <c r="P156" s="870">
        <f t="shared" si="14"/>
        <v>0</v>
      </c>
    </row>
    <row r="157" spans="1:16">
      <c r="A157" s="887" t="s">
        <v>161</v>
      </c>
      <c r="B157" s="754"/>
      <c r="C157" s="748"/>
      <c r="D157" s="755"/>
      <c r="E157" s="756">
        <v>20</v>
      </c>
      <c r="F157" s="756">
        <v>16</v>
      </c>
      <c r="G157" s="750">
        <v>9</v>
      </c>
      <c r="H157" s="750">
        <v>1</v>
      </c>
      <c r="I157" s="750">
        <v>1</v>
      </c>
      <c r="J157" s="756">
        <v>4</v>
      </c>
      <c r="K157" s="743">
        <v>1</v>
      </c>
      <c r="L157" s="743">
        <v>0</v>
      </c>
      <c r="M157" s="743">
        <v>0</v>
      </c>
      <c r="N157" s="751">
        <f t="shared" si="15"/>
        <v>52</v>
      </c>
      <c r="O157" s="752">
        <f t="shared" si="16"/>
        <v>5.7777777777777777</v>
      </c>
      <c r="P157" s="870">
        <f t="shared" si="14"/>
        <v>0.11990960660425216</v>
      </c>
    </row>
    <row r="158" spans="1:16">
      <c r="A158" s="887" t="s">
        <v>162</v>
      </c>
      <c r="B158" s="754"/>
      <c r="C158" s="748"/>
      <c r="D158" s="755"/>
      <c r="E158" s="756">
        <v>1</v>
      </c>
      <c r="F158" s="756">
        <v>1</v>
      </c>
      <c r="G158" s="750">
        <v>0</v>
      </c>
      <c r="H158" s="750">
        <v>0</v>
      </c>
      <c r="I158" s="750">
        <v>3</v>
      </c>
      <c r="J158" s="756">
        <v>2</v>
      </c>
      <c r="K158" s="743">
        <v>2</v>
      </c>
      <c r="L158" s="743">
        <v>0</v>
      </c>
      <c r="M158" s="743">
        <v>0</v>
      </c>
      <c r="N158" s="751">
        <f t="shared" si="15"/>
        <v>9</v>
      </c>
      <c r="O158" s="752">
        <f t="shared" si="16"/>
        <v>1</v>
      </c>
      <c r="P158" s="870">
        <f t="shared" si="14"/>
        <v>2.0753585758428263E-2</v>
      </c>
    </row>
    <row r="159" spans="1:16">
      <c r="A159" s="887" t="s">
        <v>163</v>
      </c>
      <c r="B159" s="754"/>
      <c r="C159" s="748"/>
      <c r="D159" s="755"/>
      <c r="E159" s="756">
        <v>0</v>
      </c>
      <c r="F159" s="756">
        <v>1</v>
      </c>
      <c r="G159" s="750">
        <v>2</v>
      </c>
      <c r="H159" s="750">
        <v>5</v>
      </c>
      <c r="I159" s="750">
        <v>0</v>
      </c>
      <c r="J159" s="756">
        <v>0</v>
      </c>
      <c r="K159" s="743">
        <v>0</v>
      </c>
      <c r="L159" s="743">
        <v>0</v>
      </c>
      <c r="M159" s="743">
        <v>0</v>
      </c>
      <c r="N159" s="751">
        <f t="shared" si="15"/>
        <v>8</v>
      </c>
      <c r="O159" s="752">
        <f t="shared" si="16"/>
        <v>0.88888888888888884</v>
      </c>
      <c r="P159" s="870">
        <f t="shared" si="14"/>
        <v>1.8447631785269564E-2</v>
      </c>
    </row>
    <row r="160" spans="1:16" ht="14.25" customHeight="1">
      <c r="A160" s="888" t="s">
        <v>164</v>
      </c>
      <c r="B160" s="754"/>
      <c r="C160" s="748"/>
      <c r="D160" s="755"/>
      <c r="E160" s="756">
        <v>4</v>
      </c>
      <c r="F160" s="756">
        <v>5</v>
      </c>
      <c r="G160" s="750">
        <v>2</v>
      </c>
      <c r="H160" s="750">
        <v>1</v>
      </c>
      <c r="I160" s="750">
        <v>1</v>
      </c>
      <c r="J160" s="756">
        <v>0</v>
      </c>
      <c r="K160" s="743">
        <v>2</v>
      </c>
      <c r="L160" s="743">
        <v>3</v>
      </c>
      <c r="M160" s="743">
        <v>3</v>
      </c>
      <c r="N160" s="751">
        <f t="shared" si="15"/>
        <v>21</v>
      </c>
      <c r="O160" s="752">
        <f t="shared" si="16"/>
        <v>2.3333333333333335</v>
      </c>
      <c r="P160" s="870">
        <f t="shared" si="14"/>
        <v>4.8425033436332615E-2</v>
      </c>
    </row>
    <row r="161" spans="1:16">
      <c r="A161" s="888" t="s">
        <v>165</v>
      </c>
      <c r="B161" s="754"/>
      <c r="C161" s="748"/>
      <c r="D161" s="755"/>
      <c r="E161" s="756">
        <v>0</v>
      </c>
      <c r="F161" s="756">
        <v>0</v>
      </c>
      <c r="G161" s="750">
        <v>0</v>
      </c>
      <c r="H161" s="750">
        <v>0</v>
      </c>
      <c r="I161" s="750">
        <v>0</v>
      </c>
      <c r="J161" s="756">
        <v>0</v>
      </c>
      <c r="K161" s="743">
        <v>0</v>
      </c>
      <c r="L161" s="743">
        <v>0</v>
      </c>
      <c r="M161" s="743">
        <v>0</v>
      </c>
      <c r="N161" s="751">
        <f t="shared" si="15"/>
        <v>0</v>
      </c>
      <c r="O161" s="752">
        <f t="shared" si="16"/>
        <v>0</v>
      </c>
      <c r="P161" s="870">
        <f t="shared" si="14"/>
        <v>0</v>
      </c>
    </row>
    <row r="162" spans="1:16">
      <c r="A162" s="888" t="s">
        <v>166</v>
      </c>
      <c r="B162" s="754"/>
      <c r="C162" s="748"/>
      <c r="D162" s="755"/>
      <c r="E162" s="756">
        <v>1</v>
      </c>
      <c r="F162" s="756">
        <v>0</v>
      </c>
      <c r="G162" s="750">
        <v>0</v>
      </c>
      <c r="H162" s="750">
        <v>0</v>
      </c>
      <c r="I162" s="750">
        <v>0</v>
      </c>
      <c r="J162" s="756">
        <v>0</v>
      </c>
      <c r="K162" s="743">
        <v>0</v>
      </c>
      <c r="L162" s="743">
        <v>1</v>
      </c>
      <c r="M162" s="743">
        <v>0</v>
      </c>
      <c r="N162" s="751">
        <f t="shared" si="15"/>
        <v>2</v>
      </c>
      <c r="O162" s="752">
        <f t="shared" si="16"/>
        <v>0.22222222222222221</v>
      </c>
      <c r="P162" s="870">
        <f t="shared" si="14"/>
        <v>4.6119079463173909E-3</v>
      </c>
    </row>
    <row r="163" spans="1:16">
      <c r="A163" s="888" t="s">
        <v>167</v>
      </c>
      <c r="B163" s="754"/>
      <c r="C163" s="748"/>
      <c r="D163" s="755"/>
      <c r="E163" s="756">
        <v>12</v>
      </c>
      <c r="F163" s="756">
        <v>11</v>
      </c>
      <c r="G163" s="750">
        <v>5</v>
      </c>
      <c r="H163" s="750">
        <v>2</v>
      </c>
      <c r="I163" s="750">
        <v>4</v>
      </c>
      <c r="J163" s="756">
        <v>3</v>
      </c>
      <c r="K163" s="743">
        <v>2</v>
      </c>
      <c r="L163" s="743">
        <v>6</v>
      </c>
      <c r="M163" s="743">
        <v>2</v>
      </c>
      <c r="N163" s="751">
        <f t="shared" si="15"/>
        <v>47</v>
      </c>
      <c r="O163" s="752">
        <f t="shared" si="16"/>
        <v>5.2222222222222223</v>
      </c>
      <c r="P163" s="870">
        <f t="shared" si="14"/>
        <v>0.10837983673845869</v>
      </c>
    </row>
    <row r="164" spans="1:16">
      <c r="A164" s="887" t="s">
        <v>168</v>
      </c>
      <c r="B164" s="754"/>
      <c r="C164" s="748"/>
      <c r="D164" s="755"/>
      <c r="E164" s="756">
        <v>339</v>
      </c>
      <c r="F164" s="756">
        <v>351</v>
      </c>
      <c r="G164" s="750">
        <v>291</v>
      </c>
      <c r="H164" s="750">
        <v>320</v>
      </c>
      <c r="I164" s="750">
        <v>333</v>
      </c>
      <c r="J164" s="756">
        <v>253</v>
      </c>
      <c r="K164" s="743">
        <v>347</v>
      </c>
      <c r="L164" s="743">
        <v>325</v>
      </c>
      <c r="M164" s="743">
        <v>337</v>
      </c>
      <c r="N164" s="751">
        <f t="shared" si="15"/>
        <v>2896</v>
      </c>
      <c r="O164" s="752">
        <f t="shared" si="16"/>
        <v>321.77777777777777</v>
      </c>
      <c r="P164" s="870">
        <f t="shared" si="14"/>
        <v>6.6780427062675827</v>
      </c>
    </row>
    <row r="165" spans="1:16">
      <c r="A165" s="888" t="s">
        <v>169</v>
      </c>
      <c r="B165" s="754"/>
      <c r="C165" s="748"/>
      <c r="D165" s="755"/>
      <c r="E165" s="756">
        <v>0</v>
      </c>
      <c r="F165" s="756">
        <v>0</v>
      </c>
      <c r="G165" s="750">
        <v>0</v>
      </c>
      <c r="H165" s="750">
        <v>0</v>
      </c>
      <c r="I165" s="750">
        <v>0</v>
      </c>
      <c r="J165" s="756">
        <v>0</v>
      </c>
      <c r="K165" s="743">
        <v>0</v>
      </c>
      <c r="L165" s="743">
        <v>0</v>
      </c>
      <c r="M165" s="743">
        <v>1</v>
      </c>
      <c r="N165" s="751">
        <f t="shared" si="15"/>
        <v>1</v>
      </c>
      <c r="O165" s="752">
        <f t="shared" si="16"/>
        <v>0.1111111111111111</v>
      </c>
      <c r="P165" s="870">
        <f t="shared" ref="P165:P201" si="17">(N165/$N$201)*100</f>
        <v>2.3059539731586955E-3</v>
      </c>
    </row>
    <row r="166" spans="1:16">
      <c r="A166" s="888" t="s">
        <v>170</v>
      </c>
      <c r="B166" s="754"/>
      <c r="C166" s="748"/>
      <c r="D166" s="755"/>
      <c r="E166" s="756">
        <v>0</v>
      </c>
      <c r="F166" s="756">
        <v>0</v>
      </c>
      <c r="G166" s="750">
        <v>0</v>
      </c>
      <c r="H166" s="750">
        <v>1</v>
      </c>
      <c r="I166" s="750">
        <v>0</v>
      </c>
      <c r="J166" s="756">
        <v>0</v>
      </c>
      <c r="K166" s="743">
        <v>0</v>
      </c>
      <c r="L166" s="743">
        <v>0</v>
      </c>
      <c r="M166" s="743">
        <v>0</v>
      </c>
      <c r="N166" s="751">
        <f t="shared" ref="N166:N196" si="18">SUM(B166:M166)</f>
        <v>1</v>
      </c>
      <c r="O166" s="752">
        <f t="shared" ref="O166:O200" si="19">AVERAGE(B166:M166)</f>
        <v>0.1111111111111111</v>
      </c>
      <c r="P166" s="870">
        <f t="shared" si="17"/>
        <v>2.3059539731586955E-3</v>
      </c>
    </row>
    <row r="167" spans="1:16">
      <c r="A167" s="887" t="s">
        <v>458</v>
      </c>
      <c r="B167" s="754"/>
      <c r="C167" s="748"/>
      <c r="D167" s="755"/>
      <c r="E167" s="756">
        <v>1</v>
      </c>
      <c r="F167" s="756">
        <v>1</v>
      </c>
      <c r="G167" s="750">
        <v>0</v>
      </c>
      <c r="H167" s="750">
        <v>1</v>
      </c>
      <c r="I167" s="750">
        <v>2</v>
      </c>
      <c r="J167" s="756">
        <v>2</v>
      </c>
      <c r="K167" s="743">
        <v>7</v>
      </c>
      <c r="L167" s="743">
        <v>6</v>
      </c>
      <c r="M167" s="743">
        <v>0</v>
      </c>
      <c r="N167" s="751">
        <f t="shared" si="18"/>
        <v>20</v>
      </c>
      <c r="O167" s="752">
        <f t="shared" si="19"/>
        <v>2.2222222222222223</v>
      </c>
      <c r="P167" s="870">
        <f t="shared" si="17"/>
        <v>4.6119079463173916E-2</v>
      </c>
    </row>
    <row r="168" spans="1:16">
      <c r="A168" s="888" t="s">
        <v>171</v>
      </c>
      <c r="B168" s="754"/>
      <c r="C168" s="748"/>
      <c r="D168" s="755"/>
      <c r="E168" s="756">
        <v>4</v>
      </c>
      <c r="F168" s="756">
        <v>4</v>
      </c>
      <c r="G168" s="750">
        <v>4</v>
      </c>
      <c r="H168" s="750">
        <v>3</v>
      </c>
      <c r="I168" s="750">
        <v>7</v>
      </c>
      <c r="J168" s="756">
        <v>2</v>
      </c>
      <c r="K168" s="743">
        <v>4</v>
      </c>
      <c r="L168" s="743">
        <v>1</v>
      </c>
      <c r="M168" s="743">
        <v>7</v>
      </c>
      <c r="N168" s="751">
        <f t="shared" si="18"/>
        <v>36</v>
      </c>
      <c r="O168" s="752">
        <f t="shared" si="19"/>
        <v>4</v>
      </c>
      <c r="P168" s="870">
        <f t="shared" si="17"/>
        <v>8.3014343033713051E-2</v>
      </c>
    </row>
    <row r="169" spans="1:16">
      <c r="A169" s="887" t="s">
        <v>172</v>
      </c>
      <c r="B169" s="754"/>
      <c r="C169" s="748"/>
      <c r="D169" s="755"/>
      <c r="E169" s="756">
        <v>0</v>
      </c>
      <c r="F169" s="756">
        <v>0</v>
      </c>
      <c r="G169" s="750">
        <v>0</v>
      </c>
      <c r="H169" s="750">
        <v>0</v>
      </c>
      <c r="I169" s="750">
        <v>1</v>
      </c>
      <c r="J169" s="756">
        <v>0</v>
      </c>
      <c r="K169" s="743">
        <v>0</v>
      </c>
      <c r="L169" s="743">
        <v>0</v>
      </c>
      <c r="M169" s="743">
        <v>0</v>
      </c>
      <c r="N169" s="751">
        <f t="shared" si="18"/>
        <v>1</v>
      </c>
      <c r="O169" s="752">
        <f t="shared" si="19"/>
        <v>0.1111111111111111</v>
      </c>
      <c r="P169" s="870">
        <f t="shared" si="17"/>
        <v>2.3059539731586955E-3</v>
      </c>
    </row>
    <row r="170" spans="1:16">
      <c r="A170" s="888" t="s">
        <v>173</v>
      </c>
      <c r="B170" s="754"/>
      <c r="C170" s="748"/>
      <c r="D170" s="755"/>
      <c r="E170" s="756">
        <v>8</v>
      </c>
      <c r="F170" s="756">
        <v>15</v>
      </c>
      <c r="G170" s="750">
        <v>2</v>
      </c>
      <c r="H170" s="750">
        <v>10</v>
      </c>
      <c r="I170" s="750">
        <v>5</v>
      </c>
      <c r="J170" s="756">
        <v>2</v>
      </c>
      <c r="K170" s="743">
        <v>15</v>
      </c>
      <c r="L170" s="743">
        <v>6</v>
      </c>
      <c r="M170" s="743">
        <v>7</v>
      </c>
      <c r="N170" s="751">
        <f t="shared" si="18"/>
        <v>70</v>
      </c>
      <c r="O170" s="752">
        <f t="shared" si="19"/>
        <v>7.7777777777777777</v>
      </c>
      <c r="P170" s="870">
        <f t="shared" si="17"/>
        <v>0.16141677812110872</v>
      </c>
    </row>
    <row r="171" spans="1:16">
      <c r="A171" s="888" t="s">
        <v>174</v>
      </c>
      <c r="B171" s="754"/>
      <c r="C171" s="748"/>
      <c r="D171" s="755"/>
      <c r="E171" s="756">
        <v>0</v>
      </c>
      <c r="F171" s="756">
        <v>0</v>
      </c>
      <c r="G171" s="750">
        <v>0</v>
      </c>
      <c r="H171" s="750">
        <v>0</v>
      </c>
      <c r="I171" s="750">
        <v>0</v>
      </c>
      <c r="J171" s="756">
        <v>0</v>
      </c>
      <c r="K171" s="743">
        <v>0</v>
      </c>
      <c r="L171" s="743">
        <v>0</v>
      </c>
      <c r="M171" s="743">
        <v>3</v>
      </c>
      <c r="N171" s="751">
        <f t="shared" si="18"/>
        <v>3</v>
      </c>
      <c r="O171" s="752">
        <f t="shared" si="19"/>
        <v>0.33333333333333331</v>
      </c>
      <c r="P171" s="870">
        <f t="shared" si="17"/>
        <v>6.9178619194760873E-3</v>
      </c>
    </row>
    <row r="172" spans="1:16">
      <c r="A172" s="888" t="s">
        <v>175</v>
      </c>
      <c r="B172" s="754"/>
      <c r="C172" s="748"/>
      <c r="D172" s="755"/>
      <c r="E172" s="756">
        <v>0</v>
      </c>
      <c r="F172" s="756">
        <v>0</v>
      </c>
      <c r="G172" s="750">
        <v>0</v>
      </c>
      <c r="H172" s="750">
        <v>0</v>
      </c>
      <c r="I172" s="750">
        <v>0</v>
      </c>
      <c r="J172" s="756">
        <v>0</v>
      </c>
      <c r="K172" s="743">
        <v>0</v>
      </c>
      <c r="L172" s="743">
        <v>0</v>
      </c>
      <c r="M172" s="743">
        <v>0</v>
      </c>
      <c r="N172" s="751">
        <f t="shared" si="18"/>
        <v>0</v>
      </c>
      <c r="O172" s="752">
        <f t="shared" si="19"/>
        <v>0</v>
      </c>
      <c r="P172" s="870">
        <f t="shared" si="17"/>
        <v>0</v>
      </c>
    </row>
    <row r="173" spans="1:16">
      <c r="A173" s="888" t="s">
        <v>176</v>
      </c>
      <c r="B173" s="754"/>
      <c r="C173" s="748"/>
      <c r="D173" s="755"/>
      <c r="E173" s="756">
        <v>15</v>
      </c>
      <c r="F173" s="756">
        <v>13</v>
      </c>
      <c r="G173" s="750">
        <v>80</v>
      </c>
      <c r="H173" s="750">
        <v>14</v>
      </c>
      <c r="I173" s="750">
        <v>19</v>
      </c>
      <c r="J173" s="756">
        <v>19</v>
      </c>
      <c r="K173" s="743">
        <v>23</v>
      </c>
      <c r="L173" s="743">
        <v>22</v>
      </c>
      <c r="M173" s="743">
        <v>9</v>
      </c>
      <c r="N173" s="751">
        <f t="shared" si="18"/>
        <v>214</v>
      </c>
      <c r="O173" s="752">
        <f t="shared" si="19"/>
        <v>23.777777777777779</v>
      </c>
      <c r="P173" s="870">
        <f t="shared" si="17"/>
        <v>0.49347415025596086</v>
      </c>
    </row>
    <row r="174" spans="1:16">
      <c r="A174" s="888" t="s">
        <v>177</v>
      </c>
      <c r="B174" s="754"/>
      <c r="C174" s="748"/>
      <c r="D174" s="755"/>
      <c r="E174" s="756">
        <v>19</v>
      </c>
      <c r="F174" s="756">
        <v>21</v>
      </c>
      <c r="G174" s="750">
        <v>18</v>
      </c>
      <c r="H174" s="750">
        <v>19</v>
      </c>
      <c r="I174" s="750">
        <v>13</v>
      </c>
      <c r="J174" s="756">
        <v>6</v>
      </c>
      <c r="K174" s="743">
        <v>4</v>
      </c>
      <c r="L174" s="743">
        <v>8</v>
      </c>
      <c r="M174" s="743">
        <v>5</v>
      </c>
      <c r="N174" s="751">
        <f t="shared" si="18"/>
        <v>113</v>
      </c>
      <c r="O174" s="752">
        <f t="shared" si="19"/>
        <v>12.555555555555555</v>
      </c>
      <c r="P174" s="870">
        <f t="shared" si="17"/>
        <v>0.26057279896693258</v>
      </c>
    </row>
    <row r="175" spans="1:16">
      <c r="A175" s="887" t="s">
        <v>178</v>
      </c>
      <c r="B175" s="754"/>
      <c r="C175" s="748"/>
      <c r="D175" s="755"/>
      <c r="E175" s="756">
        <v>2</v>
      </c>
      <c r="F175" s="756">
        <v>1</v>
      </c>
      <c r="G175" s="750">
        <v>4</v>
      </c>
      <c r="H175" s="750">
        <v>2</v>
      </c>
      <c r="I175" s="750">
        <v>1</v>
      </c>
      <c r="J175" s="756">
        <v>3</v>
      </c>
      <c r="K175" s="743">
        <v>4</v>
      </c>
      <c r="L175" s="743">
        <v>0</v>
      </c>
      <c r="M175" s="743">
        <v>2</v>
      </c>
      <c r="N175" s="751">
        <f t="shared" si="18"/>
        <v>19</v>
      </c>
      <c r="O175" s="752">
        <f t="shared" si="19"/>
        <v>2.1111111111111112</v>
      </c>
      <c r="P175" s="870">
        <f t="shared" si="17"/>
        <v>4.3813125490015217E-2</v>
      </c>
    </row>
    <row r="176" spans="1:16">
      <c r="A176" s="887" t="s">
        <v>444</v>
      </c>
      <c r="B176" s="754"/>
      <c r="C176" s="748"/>
      <c r="D176" s="755"/>
      <c r="E176" s="756">
        <v>4</v>
      </c>
      <c r="F176" s="756">
        <v>4</v>
      </c>
      <c r="G176" s="750">
        <v>0</v>
      </c>
      <c r="H176" s="750">
        <v>0</v>
      </c>
      <c r="I176" s="750">
        <v>0</v>
      </c>
      <c r="J176" s="756">
        <v>0</v>
      </c>
      <c r="K176" s="743">
        <v>0</v>
      </c>
      <c r="L176" s="743">
        <v>0</v>
      </c>
      <c r="M176" s="743">
        <v>0</v>
      </c>
      <c r="N176" s="751">
        <f t="shared" si="18"/>
        <v>8</v>
      </c>
      <c r="O176" s="752">
        <f t="shared" si="19"/>
        <v>0.88888888888888884</v>
      </c>
      <c r="P176" s="870">
        <f t="shared" si="17"/>
        <v>1.8447631785269564E-2</v>
      </c>
    </row>
    <row r="177" spans="1:16">
      <c r="A177" s="888" t="s">
        <v>179</v>
      </c>
      <c r="B177" s="754"/>
      <c r="C177" s="748"/>
      <c r="D177" s="755"/>
      <c r="E177" s="756">
        <v>0</v>
      </c>
      <c r="F177" s="756">
        <v>0</v>
      </c>
      <c r="G177" s="750">
        <v>1</v>
      </c>
      <c r="H177" s="750">
        <v>1</v>
      </c>
      <c r="I177" s="750">
        <v>0</v>
      </c>
      <c r="J177" s="756">
        <v>3</v>
      </c>
      <c r="K177" s="743">
        <v>1</v>
      </c>
      <c r="L177" s="743">
        <v>1</v>
      </c>
      <c r="M177" s="743">
        <v>1</v>
      </c>
      <c r="N177" s="751">
        <f t="shared" si="18"/>
        <v>8</v>
      </c>
      <c r="O177" s="752">
        <f t="shared" si="19"/>
        <v>0.88888888888888884</v>
      </c>
      <c r="P177" s="870">
        <f t="shared" si="17"/>
        <v>1.8447631785269564E-2</v>
      </c>
    </row>
    <row r="178" spans="1:16">
      <c r="A178" s="888" t="s">
        <v>181</v>
      </c>
      <c r="B178" s="754"/>
      <c r="C178" s="748"/>
      <c r="D178" s="755"/>
      <c r="E178" s="756">
        <v>2</v>
      </c>
      <c r="F178" s="756">
        <v>8</v>
      </c>
      <c r="G178" s="750">
        <v>2</v>
      </c>
      <c r="H178" s="750">
        <v>2</v>
      </c>
      <c r="I178" s="750">
        <v>5</v>
      </c>
      <c r="J178" s="756">
        <v>2</v>
      </c>
      <c r="K178" s="743">
        <v>2</v>
      </c>
      <c r="L178" s="743">
        <v>6</v>
      </c>
      <c r="M178" s="743">
        <v>3</v>
      </c>
      <c r="N178" s="751">
        <f t="shared" si="18"/>
        <v>32</v>
      </c>
      <c r="O178" s="752">
        <f t="shared" si="19"/>
        <v>3.5555555555555554</v>
      </c>
      <c r="P178" s="870">
        <f t="shared" si="17"/>
        <v>7.3790527141078255E-2</v>
      </c>
    </row>
    <row r="179" spans="1:16">
      <c r="A179" s="888" t="s">
        <v>180</v>
      </c>
      <c r="B179" s="754"/>
      <c r="C179" s="748"/>
      <c r="D179" s="755"/>
      <c r="E179" s="756">
        <v>0</v>
      </c>
      <c r="F179" s="756">
        <v>0</v>
      </c>
      <c r="G179" s="750">
        <v>0</v>
      </c>
      <c r="H179" s="750">
        <v>0</v>
      </c>
      <c r="I179" s="750">
        <v>0</v>
      </c>
      <c r="J179" s="756">
        <v>0</v>
      </c>
      <c r="K179" s="743">
        <v>0</v>
      </c>
      <c r="L179" s="743">
        <v>0</v>
      </c>
      <c r="M179" s="743">
        <v>0</v>
      </c>
      <c r="N179" s="751">
        <f t="shared" si="18"/>
        <v>0</v>
      </c>
      <c r="O179" s="752">
        <f t="shared" si="19"/>
        <v>0</v>
      </c>
      <c r="P179" s="870">
        <f t="shared" si="17"/>
        <v>0</v>
      </c>
    </row>
    <row r="180" spans="1:16">
      <c r="A180" s="888" t="s">
        <v>182</v>
      </c>
      <c r="B180" s="754"/>
      <c r="C180" s="748"/>
      <c r="D180" s="755"/>
      <c r="E180" s="756">
        <v>8</v>
      </c>
      <c r="F180" s="756">
        <v>6</v>
      </c>
      <c r="G180" s="750">
        <v>5</v>
      </c>
      <c r="H180" s="750">
        <v>5</v>
      </c>
      <c r="I180" s="750">
        <v>14</v>
      </c>
      <c r="J180" s="756">
        <v>5</v>
      </c>
      <c r="K180" s="743">
        <v>16</v>
      </c>
      <c r="L180" s="743">
        <v>18</v>
      </c>
      <c r="M180" s="743">
        <v>6</v>
      </c>
      <c r="N180" s="751">
        <f t="shared" si="18"/>
        <v>83</v>
      </c>
      <c r="O180" s="752">
        <f t="shared" si="19"/>
        <v>9.2222222222222214</v>
      </c>
      <c r="P180" s="870">
        <f t="shared" si="17"/>
        <v>0.19139417977217174</v>
      </c>
    </row>
    <row r="181" spans="1:16">
      <c r="A181" s="888" t="s">
        <v>183</v>
      </c>
      <c r="B181" s="754"/>
      <c r="C181" s="748"/>
      <c r="D181" s="755"/>
      <c r="E181" s="756">
        <v>0</v>
      </c>
      <c r="F181" s="756">
        <v>0</v>
      </c>
      <c r="G181" s="750">
        <v>0</v>
      </c>
      <c r="H181" s="750">
        <v>0</v>
      </c>
      <c r="I181" s="750">
        <v>0</v>
      </c>
      <c r="J181" s="756">
        <v>0</v>
      </c>
      <c r="K181" s="743">
        <v>0</v>
      </c>
      <c r="L181" s="743">
        <v>1</v>
      </c>
      <c r="M181" s="743">
        <v>0</v>
      </c>
      <c r="N181" s="751">
        <f t="shared" si="18"/>
        <v>1</v>
      </c>
      <c r="O181" s="752">
        <f t="shared" si="19"/>
        <v>0.1111111111111111</v>
      </c>
      <c r="P181" s="870">
        <f t="shared" si="17"/>
        <v>2.3059539731586955E-3</v>
      </c>
    </row>
    <row r="182" spans="1:16">
      <c r="A182" s="888" t="s">
        <v>184</v>
      </c>
      <c r="B182" s="754"/>
      <c r="C182" s="748"/>
      <c r="D182" s="755"/>
      <c r="E182" s="756">
        <v>137</v>
      </c>
      <c r="F182" s="756">
        <v>176</v>
      </c>
      <c r="G182" s="750">
        <v>139</v>
      </c>
      <c r="H182" s="750">
        <v>137</v>
      </c>
      <c r="I182" s="750">
        <v>158</v>
      </c>
      <c r="J182" s="756">
        <v>128</v>
      </c>
      <c r="K182" s="743">
        <v>164</v>
      </c>
      <c r="L182" s="743">
        <v>149</v>
      </c>
      <c r="M182" s="743">
        <v>129</v>
      </c>
      <c r="N182" s="751">
        <f t="shared" si="18"/>
        <v>1317</v>
      </c>
      <c r="O182" s="752">
        <f t="shared" si="19"/>
        <v>146.33333333333334</v>
      </c>
      <c r="P182" s="870">
        <f t="shared" si="17"/>
        <v>3.0369413826500025</v>
      </c>
    </row>
    <row r="183" spans="1:16">
      <c r="A183" s="888" t="s">
        <v>185</v>
      </c>
      <c r="B183" s="754"/>
      <c r="C183" s="748"/>
      <c r="D183" s="755"/>
      <c r="E183" s="756">
        <v>0</v>
      </c>
      <c r="F183" s="756">
        <v>1</v>
      </c>
      <c r="G183" s="750">
        <v>0</v>
      </c>
      <c r="H183" s="750">
        <v>0</v>
      </c>
      <c r="I183" s="750">
        <v>2</v>
      </c>
      <c r="J183" s="756">
        <v>0</v>
      </c>
      <c r="K183" s="743">
        <v>0</v>
      </c>
      <c r="L183" s="743">
        <v>2</v>
      </c>
      <c r="M183" s="743">
        <v>1</v>
      </c>
      <c r="N183" s="751">
        <f t="shared" si="18"/>
        <v>6</v>
      </c>
      <c r="O183" s="752">
        <f t="shared" si="19"/>
        <v>0.66666666666666663</v>
      </c>
      <c r="P183" s="870">
        <f t="shared" si="17"/>
        <v>1.3835723838952175E-2</v>
      </c>
    </row>
    <row r="184" spans="1:16">
      <c r="A184" s="888" t="s">
        <v>186</v>
      </c>
      <c r="B184" s="754"/>
      <c r="C184" s="748"/>
      <c r="D184" s="755"/>
      <c r="E184" s="756">
        <v>19</v>
      </c>
      <c r="F184" s="756">
        <v>23</v>
      </c>
      <c r="G184" s="750">
        <v>25</v>
      </c>
      <c r="H184" s="750">
        <v>24</v>
      </c>
      <c r="I184" s="750">
        <v>17</v>
      </c>
      <c r="J184" s="756">
        <v>16</v>
      </c>
      <c r="K184" s="743">
        <v>17</v>
      </c>
      <c r="L184" s="743">
        <v>38</v>
      </c>
      <c r="M184" s="743">
        <v>28</v>
      </c>
      <c r="N184" s="751">
        <f t="shared" si="18"/>
        <v>207</v>
      </c>
      <c r="O184" s="752">
        <f t="shared" si="19"/>
        <v>23</v>
      </c>
      <c r="P184" s="870">
        <f t="shared" si="17"/>
        <v>0.47733247244385002</v>
      </c>
    </row>
    <row r="185" spans="1:16">
      <c r="A185" s="888" t="s">
        <v>187</v>
      </c>
      <c r="B185" s="754"/>
      <c r="C185" s="748"/>
      <c r="D185" s="755"/>
      <c r="E185" s="756">
        <v>4</v>
      </c>
      <c r="F185" s="756">
        <v>9</v>
      </c>
      <c r="G185" s="750">
        <v>5</v>
      </c>
      <c r="H185" s="750">
        <v>10</v>
      </c>
      <c r="I185" s="750">
        <v>4</v>
      </c>
      <c r="J185" s="756">
        <v>2</v>
      </c>
      <c r="K185" s="743">
        <v>2</v>
      </c>
      <c r="L185" s="743">
        <v>3</v>
      </c>
      <c r="M185" s="743">
        <v>10</v>
      </c>
      <c r="N185" s="751">
        <f t="shared" si="18"/>
        <v>49</v>
      </c>
      <c r="O185" s="752">
        <f t="shared" si="19"/>
        <v>5.4444444444444446</v>
      </c>
      <c r="P185" s="870">
        <f t="shared" si="17"/>
        <v>0.11299174468477609</v>
      </c>
    </row>
    <row r="186" spans="1:16">
      <c r="A186" s="887" t="s">
        <v>188</v>
      </c>
      <c r="B186" s="754"/>
      <c r="C186" s="748"/>
      <c r="D186" s="755"/>
      <c r="E186" s="756">
        <v>16</v>
      </c>
      <c r="F186" s="756">
        <v>14</v>
      </c>
      <c r="G186" s="750">
        <v>20</v>
      </c>
      <c r="H186" s="750">
        <v>23</v>
      </c>
      <c r="I186" s="750">
        <v>23</v>
      </c>
      <c r="J186" s="756">
        <v>14</v>
      </c>
      <c r="K186" s="743">
        <v>10</v>
      </c>
      <c r="L186" s="743">
        <v>18</v>
      </c>
      <c r="M186" s="743">
        <v>10</v>
      </c>
      <c r="N186" s="751">
        <f t="shared" si="18"/>
        <v>148</v>
      </c>
      <c r="O186" s="752">
        <f t="shared" si="19"/>
        <v>16.444444444444443</v>
      </c>
      <c r="P186" s="870">
        <f t="shared" si="17"/>
        <v>0.34128118802748697</v>
      </c>
    </row>
    <row r="187" spans="1:16">
      <c r="A187" s="887" t="s">
        <v>189</v>
      </c>
      <c r="B187" s="754"/>
      <c r="C187" s="748"/>
      <c r="D187" s="755"/>
      <c r="E187" s="756">
        <v>0</v>
      </c>
      <c r="F187" s="756">
        <v>2</v>
      </c>
      <c r="G187" s="750">
        <v>0</v>
      </c>
      <c r="H187" s="750">
        <v>0</v>
      </c>
      <c r="I187" s="750">
        <v>0</v>
      </c>
      <c r="J187" s="756">
        <v>0</v>
      </c>
      <c r="K187" s="743">
        <v>0</v>
      </c>
      <c r="L187" s="743">
        <v>0</v>
      </c>
      <c r="M187" s="743">
        <v>0</v>
      </c>
      <c r="N187" s="751">
        <f t="shared" si="18"/>
        <v>2</v>
      </c>
      <c r="O187" s="752">
        <f t="shared" si="19"/>
        <v>0.22222222222222221</v>
      </c>
      <c r="P187" s="870">
        <f t="shared" si="17"/>
        <v>4.6119079463173909E-3</v>
      </c>
    </row>
    <row r="188" spans="1:16">
      <c r="A188" s="888" t="s">
        <v>190</v>
      </c>
      <c r="B188" s="754"/>
      <c r="C188" s="748"/>
      <c r="D188" s="755"/>
      <c r="E188" s="756">
        <v>47</v>
      </c>
      <c r="F188" s="756">
        <v>28</v>
      </c>
      <c r="G188" s="750">
        <v>58</v>
      </c>
      <c r="H188" s="750">
        <v>38</v>
      </c>
      <c r="I188" s="750">
        <v>56</v>
      </c>
      <c r="J188" s="756">
        <v>59</v>
      </c>
      <c r="K188" s="743">
        <v>58</v>
      </c>
      <c r="L188" s="743">
        <v>37</v>
      </c>
      <c r="M188" s="743">
        <v>43</v>
      </c>
      <c r="N188" s="751">
        <f t="shared" si="18"/>
        <v>424</v>
      </c>
      <c r="O188" s="752">
        <f t="shared" si="19"/>
        <v>47.111111111111114</v>
      </c>
      <c r="P188" s="870">
        <f t="shared" si="17"/>
        <v>0.97772448461928696</v>
      </c>
    </row>
    <row r="189" spans="1:16">
      <c r="A189" s="888" t="s">
        <v>191</v>
      </c>
      <c r="B189" s="754"/>
      <c r="C189" s="748"/>
      <c r="D189" s="755"/>
      <c r="E189" s="756">
        <v>18</v>
      </c>
      <c r="F189" s="756">
        <v>35</v>
      </c>
      <c r="G189" s="750">
        <v>15</v>
      </c>
      <c r="H189" s="750">
        <v>17</v>
      </c>
      <c r="I189" s="750">
        <v>42</v>
      </c>
      <c r="J189" s="756">
        <v>24</v>
      </c>
      <c r="K189" s="743">
        <v>100</v>
      </c>
      <c r="L189" s="743">
        <v>110</v>
      </c>
      <c r="M189" s="743">
        <v>17</v>
      </c>
      <c r="N189" s="751">
        <f t="shared" si="18"/>
        <v>378</v>
      </c>
      <c r="O189" s="752">
        <f t="shared" si="19"/>
        <v>42</v>
      </c>
      <c r="P189" s="870">
        <f t="shared" si="17"/>
        <v>0.87165060185398702</v>
      </c>
    </row>
    <row r="190" spans="1:16">
      <c r="A190" s="888" t="s">
        <v>477</v>
      </c>
      <c r="B190" s="754"/>
      <c r="C190" s="748"/>
      <c r="D190" s="755"/>
      <c r="E190" s="756">
        <v>0</v>
      </c>
      <c r="F190" s="756">
        <v>4</v>
      </c>
      <c r="G190" s="750">
        <v>0</v>
      </c>
      <c r="H190" s="750">
        <v>0</v>
      </c>
      <c r="I190" s="750">
        <v>0</v>
      </c>
      <c r="J190" s="756">
        <v>0</v>
      </c>
      <c r="K190" s="743">
        <v>0</v>
      </c>
      <c r="L190" s="743">
        <v>0</v>
      </c>
      <c r="M190" s="743">
        <v>0</v>
      </c>
      <c r="N190" s="751">
        <f t="shared" si="18"/>
        <v>4</v>
      </c>
      <c r="O190" s="752">
        <f t="shared" si="19"/>
        <v>0.44444444444444442</v>
      </c>
      <c r="P190" s="870">
        <f t="shared" si="17"/>
        <v>9.2238158926347819E-3</v>
      </c>
    </row>
    <row r="191" spans="1:16">
      <c r="A191" s="888" t="s">
        <v>192</v>
      </c>
      <c r="B191" s="754"/>
      <c r="C191" s="748"/>
      <c r="D191" s="755"/>
      <c r="E191" s="756">
        <v>1</v>
      </c>
      <c r="F191" s="756">
        <v>1</v>
      </c>
      <c r="G191" s="750">
        <v>0</v>
      </c>
      <c r="H191" s="750">
        <v>3</v>
      </c>
      <c r="I191" s="750">
        <v>6</v>
      </c>
      <c r="J191" s="756">
        <v>2</v>
      </c>
      <c r="K191" s="743">
        <v>2</v>
      </c>
      <c r="L191" s="743">
        <v>1</v>
      </c>
      <c r="M191" s="758">
        <v>0</v>
      </c>
      <c r="N191" s="751">
        <f t="shared" si="18"/>
        <v>16</v>
      </c>
      <c r="O191" s="752">
        <f t="shared" si="19"/>
        <v>1.7777777777777777</v>
      </c>
      <c r="P191" s="870">
        <f t="shared" si="17"/>
        <v>3.6895263570539127E-2</v>
      </c>
    </row>
    <row r="192" spans="1:16">
      <c r="A192" s="888" t="s">
        <v>193</v>
      </c>
      <c r="B192" s="754"/>
      <c r="C192" s="748"/>
      <c r="D192" s="755"/>
      <c r="E192" s="756">
        <v>77</v>
      </c>
      <c r="F192" s="756">
        <v>80</v>
      </c>
      <c r="G192" s="750">
        <v>45</v>
      </c>
      <c r="H192" s="750">
        <v>71</v>
      </c>
      <c r="I192" s="750">
        <v>79</v>
      </c>
      <c r="J192" s="756">
        <v>68</v>
      </c>
      <c r="K192" s="743">
        <v>69</v>
      </c>
      <c r="L192" s="743">
        <v>71</v>
      </c>
      <c r="M192" s="758">
        <v>24</v>
      </c>
      <c r="N192" s="751">
        <f t="shared" si="18"/>
        <v>584</v>
      </c>
      <c r="O192" s="752">
        <f t="shared" si="19"/>
        <v>64.888888888888886</v>
      </c>
      <c r="P192" s="870">
        <f t="shared" si="17"/>
        <v>1.3466771203246783</v>
      </c>
    </row>
    <row r="193" spans="1:16">
      <c r="A193" s="888" t="s">
        <v>194</v>
      </c>
      <c r="B193" s="754"/>
      <c r="C193" s="748"/>
      <c r="D193" s="755"/>
      <c r="E193" s="756">
        <v>0</v>
      </c>
      <c r="F193" s="756">
        <v>0</v>
      </c>
      <c r="G193" s="750">
        <v>0</v>
      </c>
      <c r="H193" s="750">
        <v>1</v>
      </c>
      <c r="I193" s="750">
        <v>0</v>
      </c>
      <c r="J193" s="756">
        <v>2</v>
      </c>
      <c r="K193" s="743">
        <v>2</v>
      </c>
      <c r="L193" s="743">
        <v>0</v>
      </c>
      <c r="M193" s="743">
        <v>0</v>
      </c>
      <c r="N193" s="751">
        <f t="shared" si="18"/>
        <v>5</v>
      </c>
      <c r="O193" s="752">
        <f t="shared" si="19"/>
        <v>0.55555555555555558</v>
      </c>
      <c r="P193" s="870">
        <f t="shared" si="17"/>
        <v>1.1529769865793479E-2</v>
      </c>
    </row>
    <row r="194" spans="1:16">
      <c r="A194" s="888" t="s">
        <v>195</v>
      </c>
      <c r="B194" s="754"/>
      <c r="C194" s="748"/>
      <c r="D194" s="755"/>
      <c r="E194" s="756">
        <v>1</v>
      </c>
      <c r="F194" s="756">
        <v>1</v>
      </c>
      <c r="G194" s="750">
        <v>0</v>
      </c>
      <c r="H194" s="750">
        <v>4</v>
      </c>
      <c r="I194" s="750">
        <v>14</v>
      </c>
      <c r="J194" s="756">
        <v>5</v>
      </c>
      <c r="K194" s="743">
        <v>5</v>
      </c>
      <c r="L194" s="743">
        <v>4</v>
      </c>
      <c r="M194" s="743">
        <v>0</v>
      </c>
      <c r="N194" s="751">
        <f t="shared" si="18"/>
        <v>34</v>
      </c>
      <c r="O194" s="752">
        <f t="shared" si="19"/>
        <v>3.7777777777777777</v>
      </c>
      <c r="P194" s="870">
        <f t="shared" si="17"/>
        <v>7.8402435087395653E-2</v>
      </c>
    </row>
    <row r="195" spans="1:16">
      <c r="A195" s="888" t="s">
        <v>196</v>
      </c>
      <c r="B195" s="754"/>
      <c r="C195" s="748"/>
      <c r="D195" s="755"/>
      <c r="E195" s="756">
        <v>54</v>
      </c>
      <c r="F195" s="756">
        <v>65</v>
      </c>
      <c r="G195" s="750">
        <v>40</v>
      </c>
      <c r="H195" s="750">
        <v>54</v>
      </c>
      <c r="I195" s="750">
        <v>50</v>
      </c>
      <c r="J195" s="756">
        <v>38</v>
      </c>
      <c r="K195" s="743">
        <v>48</v>
      </c>
      <c r="L195" s="743">
        <v>33</v>
      </c>
      <c r="M195" s="743">
        <v>22</v>
      </c>
      <c r="N195" s="751">
        <f t="shared" si="18"/>
        <v>404</v>
      </c>
      <c r="O195" s="752">
        <f t="shared" si="19"/>
        <v>44.888888888888886</v>
      </c>
      <c r="P195" s="870">
        <f t="shared" si="17"/>
        <v>0.93160540515611312</v>
      </c>
    </row>
    <row r="196" spans="1:16">
      <c r="A196" s="888" t="s">
        <v>197</v>
      </c>
      <c r="B196" s="754"/>
      <c r="C196" s="748"/>
      <c r="D196" s="755"/>
      <c r="E196" s="756">
        <v>133</v>
      </c>
      <c r="F196" s="756">
        <v>134</v>
      </c>
      <c r="G196" s="750">
        <v>133</v>
      </c>
      <c r="H196" s="750">
        <v>118</v>
      </c>
      <c r="I196" s="750">
        <v>166</v>
      </c>
      <c r="J196" s="756">
        <v>116</v>
      </c>
      <c r="K196" s="743">
        <v>108</v>
      </c>
      <c r="L196" s="743">
        <v>122</v>
      </c>
      <c r="M196" s="743">
        <v>107</v>
      </c>
      <c r="N196" s="751">
        <f t="shared" si="18"/>
        <v>1137</v>
      </c>
      <c r="O196" s="752">
        <f t="shared" si="19"/>
        <v>126.33333333333333</v>
      </c>
      <c r="P196" s="872">
        <f t="shared" si="17"/>
        <v>2.621869667481437</v>
      </c>
    </row>
    <row r="197" spans="1:16">
      <c r="A197" s="888" t="s">
        <v>454</v>
      </c>
      <c r="B197" s="754"/>
      <c r="C197" s="748"/>
      <c r="D197" s="755"/>
      <c r="E197" s="756">
        <v>1</v>
      </c>
      <c r="F197" s="756">
        <v>0</v>
      </c>
      <c r="G197" s="750">
        <v>0</v>
      </c>
      <c r="H197" s="761">
        <v>0</v>
      </c>
      <c r="I197" s="761">
        <v>0</v>
      </c>
      <c r="J197" s="762">
        <v>0</v>
      </c>
      <c r="K197" s="743">
        <v>0</v>
      </c>
      <c r="L197" s="743">
        <v>0</v>
      </c>
      <c r="M197" s="743">
        <v>0</v>
      </c>
      <c r="N197" s="763">
        <f t="shared" ref="N197:N200" si="20">SUM(B197:M197)</f>
        <v>1</v>
      </c>
      <c r="O197" s="764">
        <f t="shared" si="19"/>
        <v>0.1111111111111111</v>
      </c>
      <c r="P197" s="873">
        <f t="shared" si="17"/>
        <v>2.3059539731586955E-3</v>
      </c>
    </row>
    <row r="198" spans="1:16">
      <c r="A198" s="888" t="s">
        <v>455</v>
      </c>
      <c r="B198" s="754"/>
      <c r="C198" s="748"/>
      <c r="D198" s="755"/>
      <c r="E198" s="756">
        <v>1</v>
      </c>
      <c r="F198" s="756">
        <v>0</v>
      </c>
      <c r="G198" s="750">
        <v>0</v>
      </c>
      <c r="H198" s="761">
        <v>0</v>
      </c>
      <c r="I198" s="761">
        <v>0</v>
      </c>
      <c r="J198" s="762">
        <v>0</v>
      </c>
      <c r="K198" s="743">
        <v>0</v>
      </c>
      <c r="L198" s="743">
        <v>0</v>
      </c>
      <c r="M198" s="743">
        <v>0</v>
      </c>
      <c r="N198" s="763">
        <f t="shared" si="20"/>
        <v>1</v>
      </c>
      <c r="O198" s="764">
        <f t="shared" si="19"/>
        <v>0.1111111111111111</v>
      </c>
      <c r="P198" s="873">
        <f t="shared" si="17"/>
        <v>2.3059539731586955E-3</v>
      </c>
    </row>
    <row r="199" spans="1:16">
      <c r="A199" s="890" t="s">
        <v>199</v>
      </c>
      <c r="B199" s="765"/>
      <c r="C199" s="766"/>
      <c r="D199" s="767"/>
      <c r="E199" s="762">
        <v>0</v>
      </c>
      <c r="F199" s="762">
        <v>0</v>
      </c>
      <c r="G199" s="761">
        <v>0</v>
      </c>
      <c r="H199" s="761">
        <v>1</v>
      </c>
      <c r="I199" s="761">
        <v>0</v>
      </c>
      <c r="J199" s="762">
        <v>0</v>
      </c>
      <c r="K199" s="743">
        <v>0</v>
      </c>
      <c r="L199" s="768">
        <v>0</v>
      </c>
      <c r="M199" s="743">
        <v>0</v>
      </c>
      <c r="N199" s="763">
        <f t="shared" si="20"/>
        <v>1</v>
      </c>
      <c r="O199" s="764">
        <f t="shared" si="19"/>
        <v>0.1111111111111111</v>
      </c>
      <c r="P199" s="873">
        <f t="shared" si="17"/>
        <v>2.3059539731586955E-3</v>
      </c>
    </row>
    <row r="200" spans="1:16" ht="15.75" thickBot="1">
      <c r="A200" s="891" t="s">
        <v>198</v>
      </c>
      <c r="B200" s="765"/>
      <c r="C200" s="766"/>
      <c r="D200" s="767"/>
      <c r="E200" s="762">
        <v>3</v>
      </c>
      <c r="F200" s="762">
        <v>10</v>
      </c>
      <c r="G200" s="761">
        <v>12</v>
      </c>
      <c r="H200" s="761">
        <v>10</v>
      </c>
      <c r="I200" s="761">
        <v>4</v>
      </c>
      <c r="J200" s="762">
        <v>3</v>
      </c>
      <c r="K200" s="743">
        <v>4</v>
      </c>
      <c r="L200" s="768">
        <v>5</v>
      </c>
      <c r="M200" s="743">
        <v>4</v>
      </c>
      <c r="N200" s="763">
        <f t="shared" si="20"/>
        <v>55</v>
      </c>
      <c r="O200" s="764">
        <f t="shared" si="19"/>
        <v>6.1111111111111107</v>
      </c>
      <c r="P200" s="874">
        <f t="shared" si="17"/>
        <v>0.12682746852372828</v>
      </c>
    </row>
    <row r="201" spans="1:16" ht="16.5" customHeight="1" thickBot="1">
      <c r="A201" s="107" t="s">
        <v>5</v>
      </c>
      <c r="B201" s="108"/>
      <c r="C201" s="109"/>
      <c r="D201" s="110"/>
      <c r="E201" s="109">
        <f t="shared" ref="E201:M201" si="21">SUM(E5:E200)</f>
        <v>4624</v>
      </c>
      <c r="F201" s="109">
        <f t="shared" si="21"/>
        <v>4895</v>
      </c>
      <c r="G201" s="109">
        <f t="shared" si="21"/>
        <v>4703</v>
      </c>
      <c r="H201" s="109">
        <f t="shared" si="21"/>
        <v>4685</v>
      </c>
      <c r="I201" s="109">
        <f t="shared" si="21"/>
        <v>5353</v>
      </c>
      <c r="J201" s="109">
        <f t="shared" si="21"/>
        <v>4687</v>
      </c>
      <c r="K201" s="109">
        <f t="shared" si="21"/>
        <v>5517</v>
      </c>
      <c r="L201" s="109">
        <f t="shared" si="21"/>
        <v>4645</v>
      </c>
      <c r="M201" s="111">
        <f t="shared" si="21"/>
        <v>4257</v>
      </c>
      <c r="N201" s="112">
        <f t="shared" ref="N201" si="22">SUM(B201:M201)</f>
        <v>43366</v>
      </c>
      <c r="O201" s="113">
        <f t="shared" ref="O201" si="23">AVERAGE(B201:M201)</f>
        <v>4818.4444444444443</v>
      </c>
      <c r="P201" s="868">
        <f t="shared" si="17"/>
        <v>100</v>
      </c>
    </row>
    <row r="202" spans="1:16" ht="65.25" customHeight="1">
      <c r="A202" s="116" t="s">
        <v>200</v>
      </c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</row>
    <row r="203" spans="1:16">
      <c r="A203" s="118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</row>
    <row r="204" spans="1:16" ht="45">
      <c r="A204" s="118" t="s">
        <v>201</v>
      </c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</row>
    <row r="205" spans="1:16">
      <c r="A205" s="118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</row>
    <row r="206" spans="1:16" ht="31.5" customHeight="1">
      <c r="A206" s="952" t="s">
        <v>202</v>
      </c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</row>
    <row r="207" spans="1:16" ht="45">
      <c r="A207" s="118" t="s">
        <v>203</v>
      </c>
    </row>
    <row r="208" spans="1:16" ht="30">
      <c r="A208" s="118" t="s">
        <v>204</v>
      </c>
      <c r="B208" s="117"/>
      <c r="C208" s="117"/>
      <c r="D208" s="117"/>
      <c r="E208" s="117"/>
      <c r="F208" s="117"/>
    </row>
    <row r="210" spans="1:16" ht="30">
      <c r="A210" s="118" t="s">
        <v>476</v>
      </c>
      <c r="B210"/>
      <c r="C210"/>
      <c r="D210"/>
      <c r="E210"/>
      <c r="F210"/>
      <c r="G210"/>
      <c r="H210"/>
      <c r="I210"/>
      <c r="J210"/>
      <c r="K210"/>
      <c r="L210"/>
      <c r="M210" s="119"/>
      <c r="N210"/>
      <c r="O210"/>
      <c r="P210"/>
    </row>
  </sheetData>
  <sortState ref="A5:P200">
    <sortCondition ref="A4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14" sqref="A14"/>
    </sheetView>
  </sheetViews>
  <sheetFormatPr defaultRowHeight="15"/>
  <cols>
    <col min="1" max="1" width="70.140625" customWidth="1"/>
  </cols>
  <sheetData>
    <row r="1" spans="1:2">
      <c r="A1" s="1" t="s">
        <v>0</v>
      </c>
      <c r="B1" s="93"/>
    </row>
    <row r="2" spans="1:2">
      <c r="A2" s="1" t="s">
        <v>1</v>
      </c>
      <c r="B2" s="93"/>
    </row>
    <row r="3" spans="1:2" ht="15.75" thickBot="1">
      <c r="B3" s="94"/>
    </row>
    <row r="4" spans="1:2">
      <c r="A4" s="945" t="s">
        <v>473</v>
      </c>
      <c r="B4" s="944">
        <v>45170</v>
      </c>
    </row>
    <row r="5" spans="1:2">
      <c r="A5" s="946" t="s">
        <v>231</v>
      </c>
      <c r="B5" s="947">
        <v>381</v>
      </c>
    </row>
    <row r="6" spans="1:2">
      <c r="A6" s="946" t="s">
        <v>480</v>
      </c>
      <c r="B6" s="947">
        <v>2</v>
      </c>
    </row>
    <row r="7" spans="1:2">
      <c r="A7" s="946" t="s">
        <v>240</v>
      </c>
      <c r="B7" s="947">
        <v>2</v>
      </c>
    </row>
    <row r="8" spans="1:2">
      <c r="A8" s="948" t="s">
        <v>481</v>
      </c>
      <c r="B8" s="947">
        <v>35</v>
      </c>
    </row>
    <row r="9" spans="1:2">
      <c r="A9" s="950" t="s">
        <v>474</v>
      </c>
      <c r="B9" s="951">
        <v>420</v>
      </c>
    </row>
    <row r="10" spans="1:2">
      <c r="A10" s="949"/>
      <c r="B10" s="949"/>
    </row>
    <row r="11" spans="1:2" ht="30">
      <c r="A11" s="953" t="s">
        <v>478</v>
      </c>
    </row>
    <row r="14" spans="1:2" ht="45">
      <c r="A14" s="953" t="s">
        <v>482</v>
      </c>
    </row>
    <row r="16" spans="1:2" ht="60">
      <c r="A16" s="953" t="s">
        <v>479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51.5703125" style="13" customWidth="1"/>
    <col min="2" max="2" width="7.5703125" style="13" bestFit="1" customWidth="1"/>
    <col min="3" max="3" width="7.7109375" style="124" bestFit="1" customWidth="1"/>
    <col min="4" max="4" width="7.140625" style="13" bestFit="1" customWidth="1"/>
    <col min="5" max="5" width="7" style="122" bestFit="1" customWidth="1"/>
    <col min="6" max="6" width="7.5703125" style="13" bestFit="1" customWidth="1"/>
    <col min="7" max="7" width="6.28515625" style="122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20" t="s">
        <v>0</v>
      </c>
      <c r="B1" s="120"/>
      <c r="C1" s="121"/>
      <c r="D1" s="120"/>
      <c r="H1" s="710"/>
      <c r="I1" s="710"/>
      <c r="J1" s="710"/>
      <c r="K1" s="710"/>
      <c r="L1" s="710"/>
      <c r="M1" s="710"/>
      <c r="N1" s="710"/>
      <c r="O1" s="710"/>
      <c r="P1" s="710">
        <f>Assuntos!E201</f>
        <v>4624</v>
      </c>
    </row>
    <row r="2" spans="1:20" ht="15">
      <c r="A2" s="1" t="s">
        <v>1</v>
      </c>
      <c r="B2" s="1"/>
      <c r="C2" s="93"/>
      <c r="D2" s="1"/>
      <c r="H2" s="710"/>
      <c r="I2" s="710"/>
      <c r="J2" s="710"/>
      <c r="K2" s="710"/>
      <c r="L2" s="710"/>
      <c r="M2" s="710"/>
      <c r="N2" s="710"/>
      <c r="O2" s="710"/>
      <c r="P2" s="710"/>
    </row>
    <row r="3" spans="1:20" ht="15">
      <c r="A3" s="1"/>
      <c r="B3" s="1"/>
      <c r="C3" s="93"/>
      <c r="D3" s="1"/>
      <c r="H3" s="710"/>
      <c r="I3" s="710"/>
      <c r="J3" s="710"/>
      <c r="K3" s="710"/>
      <c r="L3" s="710"/>
      <c r="M3" s="710"/>
      <c r="N3" s="710"/>
      <c r="O3" s="710"/>
      <c r="P3" s="710"/>
    </row>
    <row r="4" spans="1:20" ht="15">
      <c r="A4" s="1" t="s">
        <v>205</v>
      </c>
      <c r="B4" s="1"/>
      <c r="C4" s="93"/>
      <c r="D4" s="1"/>
      <c r="H4" s="710"/>
      <c r="I4" s="710"/>
      <c r="J4" s="710"/>
      <c r="K4" s="710"/>
      <c r="L4" s="710"/>
      <c r="M4" s="710"/>
      <c r="N4" s="710"/>
      <c r="O4" s="710"/>
      <c r="P4" s="710"/>
    </row>
    <row r="5" spans="1:20">
      <c r="E5" s="13"/>
      <c r="F5" s="122"/>
      <c r="G5" s="13"/>
      <c r="H5" s="711"/>
      <c r="I5" s="710"/>
      <c r="J5" s="710"/>
      <c r="K5" s="710"/>
      <c r="L5" s="710"/>
      <c r="M5" s="710"/>
      <c r="N5" s="710"/>
      <c r="O5" s="710"/>
      <c r="P5" s="710"/>
    </row>
    <row r="6" spans="1:20" ht="64.5" thickBot="1">
      <c r="A6" s="59" t="s">
        <v>206</v>
      </c>
      <c r="B6" s="25">
        <v>45261</v>
      </c>
      <c r="C6" s="101">
        <v>45231</v>
      </c>
      <c r="D6" s="101">
        <v>45200</v>
      </c>
      <c r="E6" s="101">
        <v>45170</v>
      </c>
      <c r="F6" s="101">
        <v>45139</v>
      </c>
      <c r="G6" s="101">
        <v>45108</v>
      </c>
      <c r="H6" s="101">
        <v>45078</v>
      </c>
      <c r="I6" s="101">
        <v>45047</v>
      </c>
      <c r="J6" s="101">
        <v>45017</v>
      </c>
      <c r="K6" s="101">
        <v>44986</v>
      </c>
      <c r="L6" s="101">
        <v>44958</v>
      </c>
      <c r="M6" s="101">
        <v>44927</v>
      </c>
      <c r="N6" s="101" t="s">
        <v>5</v>
      </c>
      <c r="O6" s="101" t="s">
        <v>6</v>
      </c>
      <c r="P6" s="125" t="s">
        <v>460</v>
      </c>
    </row>
    <row r="7" spans="1:20" ht="14.25" customHeight="1" thickBot="1">
      <c r="A7" s="785" t="s">
        <v>57</v>
      </c>
      <c r="B7" s="781"/>
      <c r="C7" s="782"/>
      <c r="D7" s="783"/>
      <c r="E7" s="46">
        <v>447</v>
      </c>
      <c r="F7" s="46">
        <v>489</v>
      </c>
      <c r="G7" s="587">
        <v>369</v>
      </c>
      <c r="H7" s="646">
        <v>727</v>
      </c>
      <c r="I7" s="647">
        <v>801</v>
      </c>
      <c r="J7" s="588">
        <v>981</v>
      </c>
      <c r="K7" s="588">
        <v>844</v>
      </c>
      <c r="L7" s="588">
        <v>484</v>
      </c>
      <c r="M7" s="588">
        <v>501</v>
      </c>
      <c r="N7" s="126">
        <f t="shared" ref="N7:N16" si="0">SUM(B7:M7)</f>
        <v>5643</v>
      </c>
      <c r="O7" s="127">
        <f t="shared" ref="O7:O17" si="1">AVERAGE(B7:M7)</f>
        <v>627</v>
      </c>
      <c r="P7" s="128">
        <f>(F7*100)/$P$1</f>
        <v>10.575259515570934</v>
      </c>
      <c r="S7" s="122"/>
      <c r="T7" s="122"/>
    </row>
    <row r="8" spans="1:20" ht="15" customHeight="1" thickBot="1">
      <c r="A8" s="785" t="s">
        <v>475</v>
      </c>
      <c r="B8" s="781"/>
      <c r="C8" s="782"/>
      <c r="D8" s="783"/>
      <c r="E8" s="46">
        <v>420</v>
      </c>
      <c r="F8" s="46">
        <v>467</v>
      </c>
      <c r="G8" s="587">
        <v>523</v>
      </c>
      <c r="H8" s="646">
        <v>529</v>
      </c>
      <c r="I8" s="647">
        <v>460</v>
      </c>
      <c r="J8" s="588">
        <v>379</v>
      </c>
      <c r="K8" s="588">
        <v>313</v>
      </c>
      <c r="L8" s="588">
        <v>290</v>
      </c>
      <c r="M8" s="588">
        <v>263</v>
      </c>
      <c r="N8" s="129">
        <f t="shared" si="0"/>
        <v>3644</v>
      </c>
      <c r="O8" s="130">
        <f t="shared" si="1"/>
        <v>404.88888888888891</v>
      </c>
      <c r="P8" s="128">
        <f t="shared" ref="P8:P17" si="2">(F8*100)/$P$1</f>
        <v>10.099480968858131</v>
      </c>
      <c r="S8" s="122"/>
      <c r="T8" s="122"/>
    </row>
    <row r="9" spans="1:20" ht="15.75" thickBot="1">
      <c r="A9" s="785" t="s">
        <v>168</v>
      </c>
      <c r="B9" s="781"/>
      <c r="C9" s="782"/>
      <c r="D9" s="783"/>
      <c r="E9" s="46">
        <v>339</v>
      </c>
      <c r="F9" s="46">
        <v>351</v>
      </c>
      <c r="G9" s="587">
        <v>291</v>
      </c>
      <c r="H9" s="646">
        <v>320</v>
      </c>
      <c r="I9" s="647">
        <v>333</v>
      </c>
      <c r="J9" s="648">
        <v>253</v>
      </c>
      <c r="K9" s="588">
        <v>347</v>
      </c>
      <c r="L9" s="588">
        <v>325</v>
      </c>
      <c r="M9" s="588">
        <v>337</v>
      </c>
      <c r="N9" s="129">
        <f t="shared" si="0"/>
        <v>2896</v>
      </c>
      <c r="O9" s="130">
        <f t="shared" si="1"/>
        <v>321.77777777777777</v>
      </c>
      <c r="P9" s="128">
        <f t="shared" si="2"/>
        <v>7.5908304498269894</v>
      </c>
      <c r="S9" s="122"/>
      <c r="T9" s="122"/>
    </row>
    <row r="10" spans="1:20" ht="15.75" thickBot="1">
      <c r="A10" s="785" t="s">
        <v>43</v>
      </c>
      <c r="B10" s="781"/>
      <c r="C10" s="782"/>
      <c r="D10" s="783"/>
      <c r="E10" s="46">
        <v>229</v>
      </c>
      <c r="F10" s="46">
        <v>298</v>
      </c>
      <c r="G10" s="587">
        <v>300</v>
      </c>
      <c r="H10" s="646">
        <v>282</v>
      </c>
      <c r="I10" s="647">
        <v>252</v>
      </c>
      <c r="J10" s="588">
        <v>231</v>
      </c>
      <c r="K10" s="588">
        <v>270</v>
      </c>
      <c r="L10" s="588">
        <v>265</v>
      </c>
      <c r="M10" s="588">
        <v>301</v>
      </c>
      <c r="N10" s="129">
        <f t="shared" si="0"/>
        <v>2428</v>
      </c>
      <c r="O10" s="130">
        <f t="shared" si="1"/>
        <v>269.77777777777777</v>
      </c>
      <c r="P10" s="128">
        <f t="shared" si="2"/>
        <v>6.4446366782006921</v>
      </c>
      <c r="S10" s="122"/>
      <c r="T10" s="122"/>
    </row>
    <row r="11" spans="1:20" ht="15.75" thickBot="1">
      <c r="A11" s="786" t="s">
        <v>153</v>
      </c>
      <c r="B11" s="781"/>
      <c r="C11" s="782"/>
      <c r="D11" s="783"/>
      <c r="E11" s="46">
        <v>200</v>
      </c>
      <c r="F11" s="46">
        <v>207</v>
      </c>
      <c r="G11" s="587">
        <v>204</v>
      </c>
      <c r="H11" s="646">
        <v>171</v>
      </c>
      <c r="I11" s="647">
        <v>196</v>
      </c>
      <c r="J11" s="588">
        <v>160</v>
      </c>
      <c r="K11" s="588">
        <v>215</v>
      </c>
      <c r="L11" s="588">
        <v>193</v>
      </c>
      <c r="M11" s="588">
        <v>239</v>
      </c>
      <c r="N11" s="129">
        <f t="shared" si="0"/>
        <v>1785</v>
      </c>
      <c r="O11" s="130">
        <f t="shared" si="1"/>
        <v>198.33333333333334</v>
      </c>
      <c r="P11" s="128">
        <f t="shared" si="2"/>
        <v>4.476643598615917</v>
      </c>
      <c r="S11" s="122"/>
      <c r="T11" s="122"/>
    </row>
    <row r="12" spans="1:20" ht="15" customHeight="1" thickBot="1">
      <c r="A12" s="785" t="s">
        <v>98</v>
      </c>
      <c r="B12" s="781"/>
      <c r="C12" s="782"/>
      <c r="D12" s="783"/>
      <c r="E12" s="46">
        <v>302</v>
      </c>
      <c r="F12" s="46">
        <v>122</v>
      </c>
      <c r="G12" s="587">
        <v>151</v>
      </c>
      <c r="H12" s="646">
        <v>104</v>
      </c>
      <c r="I12" s="647">
        <v>298</v>
      </c>
      <c r="J12" s="648">
        <v>101</v>
      </c>
      <c r="K12" s="588">
        <v>164</v>
      </c>
      <c r="L12" s="588">
        <v>93</v>
      </c>
      <c r="M12" s="588">
        <v>113</v>
      </c>
      <c r="N12" s="129">
        <f t="shared" si="0"/>
        <v>1448</v>
      </c>
      <c r="O12" s="130">
        <f t="shared" si="1"/>
        <v>160.88888888888889</v>
      </c>
      <c r="P12" s="128">
        <f t="shared" si="2"/>
        <v>2.6384083044982698</v>
      </c>
      <c r="S12" s="122"/>
      <c r="T12" s="122"/>
    </row>
    <row r="13" spans="1:20" ht="15.75" thickBot="1">
      <c r="A13" s="785" t="s">
        <v>184</v>
      </c>
      <c r="B13" s="781"/>
      <c r="C13" s="782"/>
      <c r="D13" s="783"/>
      <c r="E13" s="46">
        <v>137</v>
      </c>
      <c r="F13" s="46">
        <v>176</v>
      </c>
      <c r="G13" s="587">
        <v>139</v>
      </c>
      <c r="H13" s="646">
        <v>137</v>
      </c>
      <c r="I13" s="647">
        <v>158</v>
      </c>
      <c r="J13" s="648">
        <v>128</v>
      </c>
      <c r="K13" s="588">
        <v>164</v>
      </c>
      <c r="L13" s="588">
        <v>149</v>
      </c>
      <c r="M13" s="588">
        <v>129</v>
      </c>
      <c r="N13" s="129">
        <f t="shared" si="0"/>
        <v>1317</v>
      </c>
      <c r="O13" s="130">
        <f t="shared" si="1"/>
        <v>146.33333333333334</v>
      </c>
      <c r="P13" s="128">
        <f t="shared" si="2"/>
        <v>3.8062283737024223</v>
      </c>
      <c r="S13" s="122"/>
      <c r="T13" s="122"/>
    </row>
    <row r="14" spans="1:20" ht="15.75" thickBot="1">
      <c r="A14" s="785" t="s">
        <v>59</v>
      </c>
      <c r="B14" s="781"/>
      <c r="C14" s="782"/>
      <c r="D14" s="783"/>
      <c r="E14" s="46">
        <v>132</v>
      </c>
      <c r="F14" s="46">
        <v>146</v>
      </c>
      <c r="G14" s="587">
        <v>168</v>
      </c>
      <c r="H14" s="646">
        <v>153</v>
      </c>
      <c r="I14" s="647">
        <v>136</v>
      </c>
      <c r="J14" s="588">
        <v>116</v>
      </c>
      <c r="K14" s="588">
        <v>157</v>
      </c>
      <c r="L14" s="588">
        <v>139</v>
      </c>
      <c r="M14" s="588">
        <v>91</v>
      </c>
      <c r="N14" s="129">
        <f t="shared" si="0"/>
        <v>1238</v>
      </c>
      <c r="O14" s="130">
        <f t="shared" si="1"/>
        <v>137.55555555555554</v>
      </c>
      <c r="P14" s="128">
        <f t="shared" si="2"/>
        <v>3.1574394463667819</v>
      </c>
      <c r="S14" s="122"/>
      <c r="T14" s="122"/>
    </row>
    <row r="15" spans="1:20" ht="15.75" thickBot="1">
      <c r="A15" s="785" t="s">
        <v>197</v>
      </c>
      <c r="B15" s="781"/>
      <c r="C15" s="782"/>
      <c r="D15" s="783"/>
      <c r="E15" s="46">
        <v>133</v>
      </c>
      <c r="F15" s="46">
        <v>134</v>
      </c>
      <c r="G15" s="587">
        <v>133</v>
      </c>
      <c r="H15" s="646">
        <v>118</v>
      </c>
      <c r="I15" s="647">
        <v>166</v>
      </c>
      <c r="J15" s="648">
        <v>116</v>
      </c>
      <c r="K15" s="588">
        <v>108</v>
      </c>
      <c r="L15" s="588">
        <v>122</v>
      </c>
      <c r="M15" s="588">
        <v>107</v>
      </c>
      <c r="N15" s="129">
        <f t="shared" si="0"/>
        <v>1137</v>
      </c>
      <c r="O15" s="130">
        <f t="shared" si="1"/>
        <v>126.33333333333333</v>
      </c>
      <c r="P15" s="128">
        <f t="shared" si="2"/>
        <v>2.8979238754325261</v>
      </c>
      <c r="S15" s="122"/>
      <c r="T15" s="122"/>
    </row>
    <row r="16" spans="1:20" ht="15.75" thickBot="1">
      <c r="A16" s="785" t="s">
        <v>141</v>
      </c>
      <c r="B16" s="784"/>
      <c r="C16" s="782"/>
      <c r="D16" s="783"/>
      <c r="E16" s="46">
        <v>132</v>
      </c>
      <c r="F16" s="46">
        <v>119</v>
      </c>
      <c r="G16" s="587">
        <v>104</v>
      </c>
      <c r="H16" s="646">
        <v>118</v>
      </c>
      <c r="I16" s="647">
        <v>170</v>
      </c>
      <c r="J16" s="588">
        <v>123</v>
      </c>
      <c r="K16" s="588">
        <v>175</v>
      </c>
      <c r="L16" s="588">
        <v>88</v>
      </c>
      <c r="M16" s="588">
        <v>61</v>
      </c>
      <c r="N16" s="131">
        <f t="shared" si="0"/>
        <v>1090</v>
      </c>
      <c r="O16" s="132">
        <f t="shared" si="1"/>
        <v>121.11111111111111</v>
      </c>
      <c r="P16" s="589">
        <f t="shared" si="2"/>
        <v>2.5735294117647061</v>
      </c>
      <c r="S16" s="122"/>
      <c r="T16" s="122"/>
    </row>
    <row r="17" spans="1:41" ht="15.75" customHeight="1" thickBot="1">
      <c r="A17" s="133" t="s">
        <v>5</v>
      </c>
      <c r="B17" s="60"/>
      <c r="C17" s="59"/>
      <c r="D17" s="59"/>
      <c r="E17" s="59">
        <f t="shared" ref="E17:N17" si="3">SUM(E7:E16)</f>
        <v>2471</v>
      </c>
      <c r="F17" s="59">
        <f t="shared" si="3"/>
        <v>2509</v>
      </c>
      <c r="G17" s="59">
        <f t="shared" si="3"/>
        <v>2382</v>
      </c>
      <c r="H17" s="59">
        <f t="shared" si="3"/>
        <v>2659</v>
      </c>
      <c r="I17" s="59">
        <f t="shared" si="3"/>
        <v>2970</v>
      </c>
      <c r="J17" s="59">
        <f t="shared" si="3"/>
        <v>2588</v>
      </c>
      <c r="K17" s="59">
        <f t="shared" si="3"/>
        <v>2757</v>
      </c>
      <c r="L17" s="59">
        <f t="shared" si="3"/>
        <v>2148</v>
      </c>
      <c r="M17" s="59">
        <f t="shared" si="3"/>
        <v>2142</v>
      </c>
      <c r="N17" s="134">
        <f t="shared" si="3"/>
        <v>22626</v>
      </c>
      <c r="O17" s="134">
        <f t="shared" si="1"/>
        <v>2514</v>
      </c>
      <c r="P17" s="590">
        <f t="shared" si="2"/>
        <v>54.260380622837367</v>
      </c>
      <c r="S17" s="122"/>
      <c r="T17" s="122"/>
    </row>
    <row r="18" spans="1:41" s="606" customFormat="1" ht="23.25" customHeight="1">
      <c r="A18" s="606" t="s">
        <v>207</v>
      </c>
      <c r="C18" s="607"/>
      <c r="O18" s="606" t="s">
        <v>208</v>
      </c>
      <c r="P18" s="608">
        <f>100-P17</f>
        <v>45.739619377162633</v>
      </c>
    </row>
    <row r="19" spans="1:41" s="593" customFormat="1" ht="54.75" customHeight="1">
      <c r="A19" s="596"/>
      <c r="B19" s="596"/>
      <c r="C19" s="597"/>
      <c r="D19" s="957"/>
      <c r="E19" s="957"/>
      <c r="F19" s="957"/>
      <c r="G19" s="957"/>
      <c r="H19" s="957"/>
      <c r="W19" s="595"/>
    </row>
    <row r="20" spans="1:41" s="593" customFormat="1">
      <c r="A20" s="598"/>
      <c r="B20" s="598"/>
      <c r="C20" s="599"/>
      <c r="E20" s="595"/>
      <c r="O20" s="595"/>
      <c r="W20" s="595"/>
      <c r="AC20" s="600"/>
      <c r="AD20" s="601"/>
      <c r="AE20" s="601"/>
      <c r="AF20" s="601"/>
      <c r="AG20" s="601"/>
      <c r="AH20" s="601"/>
      <c r="AI20" s="601"/>
      <c r="AJ20" s="594"/>
      <c r="AK20" s="601"/>
      <c r="AL20" s="601"/>
      <c r="AM20" s="601"/>
      <c r="AN20" s="601"/>
      <c r="AO20" s="602"/>
    </row>
    <row r="21" spans="1:41" s="593" customFormat="1" ht="92.25" customHeight="1">
      <c r="A21" s="596"/>
      <c r="B21" s="596"/>
      <c r="C21" s="597"/>
      <c r="D21" s="957"/>
      <c r="E21" s="957"/>
      <c r="F21" s="957"/>
      <c r="G21" s="957"/>
      <c r="H21" s="957"/>
      <c r="L21" s="603"/>
      <c r="P21" s="943"/>
      <c r="W21" s="595"/>
      <c r="AC21" s="600"/>
      <c r="AD21" s="601"/>
      <c r="AE21" s="601"/>
      <c r="AF21" s="601"/>
      <c r="AG21" s="601"/>
      <c r="AH21" s="601"/>
      <c r="AI21" s="601"/>
      <c r="AJ21" s="594"/>
      <c r="AK21" s="601"/>
      <c r="AL21" s="601"/>
      <c r="AM21" s="601"/>
      <c r="AN21" s="601"/>
      <c r="AO21" s="602"/>
    </row>
    <row r="22" spans="1:41" s="593" customFormat="1">
      <c r="A22" s="596"/>
      <c r="B22" s="596"/>
      <c r="C22" s="597"/>
      <c r="E22" s="595"/>
      <c r="O22" s="595"/>
      <c r="W22" s="604"/>
      <c r="AC22" s="600"/>
      <c r="AD22" s="601"/>
      <c r="AE22" s="601"/>
      <c r="AF22" s="601"/>
      <c r="AG22" s="601"/>
      <c r="AH22" s="601"/>
      <c r="AI22" s="601"/>
      <c r="AJ22" s="594"/>
      <c r="AK22" s="601"/>
      <c r="AL22" s="601"/>
      <c r="AM22" s="601"/>
      <c r="AN22" s="601"/>
      <c r="AO22" s="602"/>
    </row>
    <row r="23" spans="1:41" s="593" customFormat="1" ht="66.75" customHeight="1">
      <c r="A23" s="596"/>
      <c r="B23" s="596"/>
      <c r="C23" s="597"/>
      <c r="D23" s="957"/>
      <c r="E23" s="957"/>
      <c r="F23" s="957"/>
      <c r="G23" s="957"/>
      <c r="H23" s="957"/>
      <c r="W23" s="595"/>
      <c r="AC23" s="600"/>
      <c r="AD23" s="601"/>
      <c r="AE23" s="601"/>
      <c r="AF23" s="601"/>
      <c r="AG23" s="601"/>
      <c r="AH23" s="601"/>
      <c r="AI23" s="601"/>
      <c r="AJ23" s="594"/>
      <c r="AK23" s="601"/>
      <c r="AL23" s="601"/>
      <c r="AM23" s="601"/>
      <c r="AN23" s="601"/>
      <c r="AO23" s="602"/>
    </row>
    <row r="24" spans="1:41" s="593" customFormat="1">
      <c r="A24" s="598"/>
      <c r="B24" s="598"/>
      <c r="C24" s="599"/>
      <c r="E24" s="595"/>
      <c r="W24" s="595"/>
      <c r="AC24" s="600"/>
      <c r="AD24" s="601"/>
      <c r="AE24" s="601"/>
      <c r="AF24" s="601"/>
      <c r="AG24" s="601"/>
      <c r="AH24" s="601"/>
      <c r="AI24" s="601"/>
      <c r="AJ24" s="594"/>
      <c r="AK24" s="601"/>
      <c r="AL24" s="601"/>
      <c r="AM24" s="601"/>
      <c r="AN24" s="601"/>
      <c r="AO24" s="602"/>
    </row>
    <row r="25" spans="1:41" s="593" customFormat="1">
      <c r="A25" s="596"/>
      <c r="B25" s="596"/>
      <c r="C25" s="597"/>
      <c r="E25" s="595"/>
      <c r="W25" s="595"/>
      <c r="AC25" s="600"/>
      <c r="AD25" s="601"/>
      <c r="AE25" s="601"/>
      <c r="AF25" s="601"/>
      <c r="AG25" s="601"/>
      <c r="AH25" s="601"/>
      <c r="AI25" s="601"/>
      <c r="AJ25" s="594"/>
      <c r="AK25" s="601"/>
      <c r="AL25" s="601"/>
      <c r="AM25" s="601"/>
      <c r="AN25" s="601"/>
      <c r="AO25" s="602"/>
    </row>
    <row r="26" spans="1:41" s="593" customFormat="1">
      <c r="C26" s="594"/>
      <c r="E26" s="595"/>
      <c r="G26" s="595"/>
      <c r="AC26" s="600"/>
      <c r="AD26" s="601"/>
      <c r="AE26" s="601"/>
      <c r="AF26" s="601"/>
      <c r="AG26" s="601"/>
      <c r="AH26" s="601"/>
      <c r="AI26" s="601"/>
      <c r="AJ26" s="594"/>
      <c r="AK26" s="601"/>
      <c r="AL26" s="601"/>
      <c r="AM26" s="601"/>
      <c r="AN26" s="601"/>
      <c r="AO26" s="602"/>
    </row>
    <row r="27" spans="1:41" s="593" customFormat="1">
      <c r="C27" s="594"/>
      <c r="E27" s="595"/>
      <c r="G27" s="595"/>
      <c r="R27" s="600"/>
      <c r="S27" s="601"/>
      <c r="T27" s="602"/>
      <c r="U27" s="602"/>
      <c r="V27" s="602"/>
      <c r="W27" s="605"/>
      <c r="AC27" s="600"/>
      <c r="AD27" s="601"/>
      <c r="AE27" s="601"/>
      <c r="AF27" s="601"/>
      <c r="AG27" s="601"/>
      <c r="AH27" s="601"/>
      <c r="AI27" s="601"/>
      <c r="AJ27" s="594"/>
      <c r="AK27" s="601"/>
      <c r="AL27" s="601"/>
      <c r="AM27" s="601"/>
      <c r="AN27" s="601"/>
      <c r="AO27" s="602"/>
    </row>
    <row r="28" spans="1:41" s="593" customFormat="1">
      <c r="C28" s="594"/>
      <c r="E28" s="595"/>
      <c r="G28" s="595"/>
      <c r="R28" s="600"/>
      <c r="S28" s="601"/>
      <c r="T28" s="602"/>
      <c r="U28" s="602"/>
      <c r="V28" s="602"/>
      <c r="W28" s="605"/>
      <c r="AC28" s="600"/>
      <c r="AD28" s="601"/>
      <c r="AE28" s="601"/>
      <c r="AF28" s="601"/>
      <c r="AG28" s="601"/>
      <c r="AH28" s="601"/>
      <c r="AI28" s="601"/>
      <c r="AJ28" s="594"/>
      <c r="AK28" s="601"/>
      <c r="AL28" s="601"/>
      <c r="AM28" s="601"/>
      <c r="AN28" s="601"/>
      <c r="AO28" s="602"/>
    </row>
    <row r="29" spans="1:41" s="593" customFormat="1">
      <c r="C29" s="594"/>
      <c r="E29" s="595"/>
      <c r="G29" s="595"/>
      <c r="R29" s="600"/>
      <c r="S29" s="601"/>
      <c r="T29" s="602"/>
      <c r="U29" s="602"/>
      <c r="V29" s="602"/>
      <c r="W29" s="605"/>
      <c r="AC29" s="600"/>
      <c r="AD29" s="601"/>
      <c r="AE29" s="601"/>
      <c r="AF29" s="601"/>
      <c r="AG29" s="601"/>
      <c r="AH29" s="601"/>
      <c r="AI29" s="601"/>
      <c r="AJ29" s="594"/>
      <c r="AK29" s="601"/>
      <c r="AL29" s="601"/>
      <c r="AM29" s="601"/>
      <c r="AN29" s="601"/>
      <c r="AO29" s="602"/>
    </row>
    <row r="30" spans="1:41" s="593" customFormat="1">
      <c r="C30" s="594"/>
      <c r="E30" s="595"/>
      <c r="G30" s="595"/>
      <c r="R30" s="600"/>
      <c r="S30" s="601"/>
      <c r="T30" s="602"/>
      <c r="U30" s="602"/>
      <c r="V30" s="602"/>
      <c r="W30" s="605"/>
      <c r="AO30" s="595"/>
    </row>
    <row r="31" spans="1:41" s="593" customFormat="1">
      <c r="C31" s="594"/>
      <c r="E31" s="595"/>
      <c r="G31" s="595"/>
      <c r="R31" s="600"/>
      <c r="S31" s="601"/>
      <c r="T31" s="602"/>
      <c r="U31" s="602"/>
      <c r="V31" s="602"/>
      <c r="W31" s="605"/>
    </row>
    <row r="32" spans="1:41" s="593" customFormat="1">
      <c r="C32" s="594"/>
      <c r="E32" s="595"/>
      <c r="G32" s="595"/>
      <c r="R32" s="600"/>
      <c r="S32" s="601"/>
      <c r="T32" s="602"/>
      <c r="U32" s="602"/>
      <c r="V32" s="602"/>
      <c r="W32" s="605"/>
    </row>
    <row r="33" spans="1:23" s="593" customFormat="1">
      <c r="C33" s="594"/>
      <c r="E33" s="595"/>
      <c r="G33" s="595"/>
      <c r="R33" s="600"/>
      <c r="S33" s="601"/>
      <c r="T33" s="602"/>
      <c r="U33" s="602"/>
      <c r="V33" s="602"/>
      <c r="W33" s="605"/>
    </row>
    <row r="34" spans="1:23" s="593" customFormat="1">
      <c r="C34" s="594"/>
      <c r="E34" s="595"/>
      <c r="G34" s="595"/>
      <c r="R34" s="600"/>
      <c r="S34" s="601"/>
      <c r="T34" s="602"/>
      <c r="U34" s="602"/>
      <c r="V34" s="602"/>
      <c r="W34" s="605"/>
    </row>
    <row r="35" spans="1:23" s="593" customFormat="1">
      <c r="C35" s="594"/>
      <c r="E35" s="595"/>
      <c r="G35" s="595"/>
      <c r="R35" s="600"/>
      <c r="S35" s="601"/>
      <c r="T35" s="602"/>
      <c r="U35" s="602"/>
      <c r="V35" s="602"/>
      <c r="W35" s="605"/>
    </row>
    <row r="36" spans="1:23" s="593" customFormat="1">
      <c r="C36" s="594"/>
      <c r="E36" s="595"/>
      <c r="G36" s="595"/>
      <c r="R36" s="600"/>
      <c r="S36" s="601"/>
      <c r="T36" s="602"/>
      <c r="U36" s="602"/>
      <c r="V36" s="602"/>
      <c r="W36" s="605"/>
    </row>
    <row r="37" spans="1:23">
      <c r="A37" s="593"/>
      <c r="B37" s="593"/>
      <c r="C37" s="594"/>
      <c r="D37" s="593"/>
      <c r="E37" s="595"/>
      <c r="F37" s="593"/>
      <c r="G37" s="595"/>
      <c r="H37" s="593"/>
      <c r="I37" s="593"/>
      <c r="J37" s="593"/>
      <c r="K37" s="593"/>
    </row>
    <row r="38" spans="1:23">
      <c r="A38" s="593"/>
      <c r="B38" s="593"/>
      <c r="C38" s="594"/>
      <c r="D38" s="593"/>
      <c r="E38" s="595"/>
      <c r="F38" s="593"/>
      <c r="G38" s="595"/>
      <c r="H38" s="593"/>
      <c r="I38" s="593"/>
      <c r="J38" s="593"/>
      <c r="K38" s="593"/>
    </row>
    <row r="39" spans="1:23">
      <c r="A39" s="593"/>
      <c r="B39" s="593"/>
      <c r="C39" s="594"/>
      <c r="D39" s="593"/>
      <c r="E39" s="595"/>
      <c r="F39" s="593"/>
      <c r="G39" s="595"/>
      <c r="H39" s="593"/>
      <c r="I39" s="593"/>
      <c r="J39" s="593"/>
      <c r="K39" s="593"/>
    </row>
    <row r="40" spans="1:23">
      <c r="A40" s="593"/>
      <c r="B40" s="593"/>
      <c r="C40" s="594"/>
      <c r="D40" s="593"/>
      <c r="E40" s="595"/>
      <c r="F40" s="593"/>
      <c r="G40" s="595"/>
      <c r="H40" s="593"/>
      <c r="I40" s="593"/>
      <c r="J40" s="593"/>
      <c r="K40" s="593"/>
    </row>
    <row r="41" spans="1:23">
      <c r="A41" s="593"/>
      <c r="B41" s="593"/>
      <c r="C41" s="594"/>
      <c r="D41" s="593"/>
      <c r="E41" s="595"/>
      <c r="F41" s="593"/>
      <c r="G41" s="595"/>
      <c r="H41" s="593"/>
      <c r="I41" s="593"/>
      <c r="J41" s="593"/>
      <c r="K41" s="593"/>
    </row>
    <row r="42" spans="1:23" ht="14.25" customHeight="1">
      <c r="A42" s="206"/>
      <c r="B42" s="206"/>
      <c r="C42" s="235"/>
      <c r="D42" s="206"/>
      <c r="E42" s="591"/>
      <c r="F42" s="206"/>
      <c r="G42" s="591"/>
      <c r="H42" s="206"/>
      <c r="I42" s="206"/>
      <c r="J42" s="206"/>
      <c r="K42" s="206"/>
    </row>
    <row r="43" spans="1:23">
      <c r="A43" s="232"/>
      <c r="B43" s="232"/>
      <c r="C43" s="592"/>
      <c r="D43" s="232"/>
      <c r="E43" s="591"/>
      <c r="F43" s="206"/>
      <c r="G43" s="591"/>
      <c r="H43" s="206"/>
      <c r="I43" s="206"/>
      <c r="J43" s="206"/>
      <c r="K43" s="206"/>
    </row>
    <row r="44" spans="1:23" ht="14.25" customHeight="1">
      <c r="A44" s="206"/>
      <c r="B44" s="206"/>
      <c r="C44" s="235"/>
      <c r="D44" s="206"/>
      <c r="E44" s="591"/>
      <c r="F44" s="206"/>
      <c r="G44" s="591"/>
      <c r="H44" s="206"/>
      <c r="I44" s="206"/>
      <c r="J44" s="206"/>
      <c r="K44" s="206"/>
    </row>
    <row r="45" spans="1:23">
      <c r="A45" s="136"/>
      <c r="B45" s="136"/>
      <c r="C45" s="137"/>
      <c r="D45" s="136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17:M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22" customWidth="1"/>
    <col min="3" max="3" width="13.85546875" style="122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209</v>
      </c>
    </row>
    <row r="5" spans="1:15" ht="15.75" thickBot="1">
      <c r="A5" s="1"/>
    </row>
    <row r="6" spans="1:15" ht="15">
      <c r="A6" s="961" t="s">
        <v>210</v>
      </c>
      <c r="B6" s="961"/>
      <c r="C6" s="961"/>
      <c r="D6" s="961"/>
      <c r="E6" s="961"/>
      <c r="F6" s="1"/>
    </row>
    <row r="7" spans="1:15" ht="15">
      <c r="A7" s="141" t="s">
        <v>211</v>
      </c>
      <c r="B7" s="142"/>
      <c r="C7" s="142"/>
      <c r="D7" s="143"/>
      <c r="E7" s="144"/>
      <c r="F7" s="1"/>
    </row>
    <row r="8" spans="1:15" ht="15" thickBot="1">
      <c r="B8" s="13"/>
      <c r="C8" s="13"/>
    </row>
    <row r="9" spans="1:15" s="145" customFormat="1" ht="30.75" customHeight="1" thickBot="1">
      <c r="A9" s="959" t="str">
        <f>'10_Assuntos_+_demadados_2023'!A7</f>
        <v>Cadastro Único (CadÚnico)</v>
      </c>
      <c r="B9" s="959"/>
      <c r="C9" s="959"/>
      <c r="E9" s="959" t="str">
        <f>'10_Assuntos_+_demadados_2023'!A8</f>
        <v>Buraco e Pavimentação</v>
      </c>
      <c r="F9" s="959"/>
      <c r="G9" s="959"/>
      <c r="I9" s="958" t="str">
        <f>'10_Assuntos_+_demadados_2023'!A9</f>
        <v>Qualidade de atendimento</v>
      </c>
      <c r="J9" s="958"/>
      <c r="K9" s="958"/>
      <c r="M9" s="959" t="str">
        <f>'10_Assuntos_+_demadados_2023'!A10</f>
        <v>Árvore</v>
      </c>
      <c r="N9" s="959"/>
      <c r="O9" s="959"/>
    </row>
    <row r="10" spans="1:15" ht="15.75" thickBot="1">
      <c r="A10" s="4" t="s">
        <v>2</v>
      </c>
      <c r="B10" s="4" t="s">
        <v>212</v>
      </c>
      <c r="C10" s="5" t="s">
        <v>213</v>
      </c>
      <c r="E10" s="4" t="s">
        <v>2</v>
      </c>
      <c r="F10" s="146" t="s">
        <v>212</v>
      </c>
      <c r="G10" s="146" t="s">
        <v>213</v>
      </c>
      <c r="I10" s="4" t="s">
        <v>2</v>
      </c>
      <c r="J10" s="146" t="s">
        <v>212</v>
      </c>
      <c r="K10" s="146" t="s">
        <v>213</v>
      </c>
      <c r="M10" s="4" t="s">
        <v>2</v>
      </c>
      <c r="N10" s="146" t="s">
        <v>212</v>
      </c>
      <c r="O10" s="146" t="s">
        <v>213</v>
      </c>
    </row>
    <row r="11" spans="1:15" ht="15">
      <c r="A11" s="147">
        <v>44927</v>
      </c>
      <c r="B11" s="8">
        <f>'10_Assuntos_+_demadados_2023'!M7</f>
        <v>501</v>
      </c>
      <c r="C11" s="148">
        <f>((B11-372)/372)*100</f>
        <v>34.677419354838712</v>
      </c>
      <c r="E11" s="147">
        <v>44927</v>
      </c>
      <c r="F11" s="149">
        <f>'10_Assuntos_+_demadados_2023'!M8</f>
        <v>263</v>
      </c>
      <c r="G11" s="9">
        <f>((F11-286)/286)*100</f>
        <v>-8.0419580419580416</v>
      </c>
      <c r="I11" s="147">
        <v>44927</v>
      </c>
      <c r="J11" s="149">
        <f>'10_Assuntos_+_demadados_2023'!M9</f>
        <v>337</v>
      </c>
      <c r="K11" s="9">
        <f>((J11-182)/182)*100</f>
        <v>85.164835164835168</v>
      </c>
      <c r="M11" s="147">
        <v>44927</v>
      </c>
      <c r="N11" s="149">
        <f>'10_Assuntos_+_demadados_2023'!M10</f>
        <v>301</v>
      </c>
      <c r="O11" s="9">
        <f>((N11-196)/196)*100</f>
        <v>53.571428571428569</v>
      </c>
    </row>
    <row r="12" spans="1:15" ht="15">
      <c r="A12" s="150">
        <v>44958</v>
      </c>
      <c r="B12" s="15">
        <f>'10_Assuntos_+_demadados_2023'!L7</f>
        <v>484</v>
      </c>
      <c r="C12" s="148">
        <f t="shared" ref="C12:C18" si="0">((B12-B11)/B11)*100</f>
        <v>-3.3932135728542914</v>
      </c>
      <c r="E12" s="150">
        <v>44958</v>
      </c>
      <c r="F12" s="151">
        <f>'10_Assuntos_+_demadados_2023'!L8</f>
        <v>290</v>
      </c>
      <c r="G12" s="9">
        <f t="shared" ref="G12:G18" si="1">((F12-F11)/F11)*100</f>
        <v>10.266159695817491</v>
      </c>
      <c r="I12" s="150">
        <v>44958</v>
      </c>
      <c r="J12" s="151">
        <f>'10_Assuntos_+_demadados_2023'!L9</f>
        <v>325</v>
      </c>
      <c r="K12" s="9">
        <f t="shared" ref="K12:K18" si="2">((J12-J11)/J11)*100</f>
        <v>-3.5608308605341246</v>
      </c>
      <c r="M12" s="150">
        <v>44958</v>
      </c>
      <c r="N12" s="151">
        <f>'10_Assuntos_+_demadados_2023'!L10</f>
        <v>265</v>
      </c>
      <c r="O12" s="9">
        <f t="shared" ref="O12:O18" si="3">((N12-N11)/N11)*100</f>
        <v>-11.960132890365449</v>
      </c>
    </row>
    <row r="13" spans="1:15" ht="15">
      <c r="A13" s="150">
        <v>44986</v>
      </c>
      <c r="B13" s="15">
        <f>'10_Assuntos_+_demadados_2023'!K7</f>
        <v>844</v>
      </c>
      <c r="C13" s="148">
        <f t="shared" si="0"/>
        <v>74.380165289256198</v>
      </c>
      <c r="E13" s="150">
        <v>44986</v>
      </c>
      <c r="F13" s="151">
        <f>'10_Assuntos_+_demadados_2023'!K8</f>
        <v>313</v>
      </c>
      <c r="G13" s="9">
        <f t="shared" si="1"/>
        <v>7.931034482758621</v>
      </c>
      <c r="I13" s="150">
        <v>44986</v>
      </c>
      <c r="J13" s="151">
        <f>'10_Assuntos_+_demadados_2023'!K9</f>
        <v>347</v>
      </c>
      <c r="K13" s="9">
        <f t="shared" si="2"/>
        <v>6.7692307692307692</v>
      </c>
      <c r="M13" s="150">
        <v>44986</v>
      </c>
      <c r="N13" s="151">
        <f>'10_Assuntos_+_demadados_2023'!K10</f>
        <v>270</v>
      </c>
      <c r="O13" s="9">
        <f t="shared" si="3"/>
        <v>1.8867924528301887</v>
      </c>
    </row>
    <row r="14" spans="1:15" ht="15">
      <c r="A14" s="150">
        <v>45017</v>
      </c>
      <c r="B14" s="15">
        <f>'10_Assuntos_+_demadados_2023'!J$7</f>
        <v>981</v>
      </c>
      <c r="C14" s="148">
        <f t="shared" si="0"/>
        <v>16.232227488151661</v>
      </c>
      <c r="E14" s="150">
        <v>45017</v>
      </c>
      <c r="F14" s="151">
        <f>'10_Assuntos_+_demadados_2023'!J$8</f>
        <v>379</v>
      </c>
      <c r="G14" s="9">
        <f t="shared" si="1"/>
        <v>21.08626198083067</v>
      </c>
      <c r="I14" s="150">
        <v>45017</v>
      </c>
      <c r="J14" s="151">
        <f>'10_Assuntos_+_demadados_2023'!J$9</f>
        <v>253</v>
      </c>
      <c r="K14" s="9">
        <f t="shared" si="2"/>
        <v>-27.089337175792505</v>
      </c>
      <c r="M14" s="150">
        <v>45017</v>
      </c>
      <c r="N14" s="151">
        <f>'10_Assuntos_+_demadados_2023'!J$10</f>
        <v>231</v>
      </c>
      <c r="O14" s="9">
        <f t="shared" si="3"/>
        <v>-14.444444444444443</v>
      </c>
    </row>
    <row r="15" spans="1:15" ht="15">
      <c r="A15" s="150">
        <v>45047</v>
      </c>
      <c r="B15" s="15">
        <f>'10_Assuntos_+_demadados_2023'!I$7</f>
        <v>801</v>
      </c>
      <c r="C15" s="148">
        <f t="shared" si="0"/>
        <v>-18.348623853211009</v>
      </c>
      <c r="E15" s="150">
        <v>45047</v>
      </c>
      <c r="F15" s="151">
        <f>'10_Assuntos_+_demadados_2023'!I$8</f>
        <v>460</v>
      </c>
      <c r="G15" s="9">
        <f t="shared" si="1"/>
        <v>21.372031662269126</v>
      </c>
      <c r="I15" s="150">
        <v>45047</v>
      </c>
      <c r="J15" s="151">
        <f>'10_Assuntos_+_demadados_2023'!I$9</f>
        <v>333</v>
      </c>
      <c r="K15" s="9">
        <f t="shared" si="2"/>
        <v>31.620553359683797</v>
      </c>
      <c r="M15" s="150">
        <v>45047</v>
      </c>
      <c r="N15" s="151">
        <f>'10_Assuntos_+_demadados_2023'!I$10</f>
        <v>252</v>
      </c>
      <c r="O15" s="9">
        <f t="shared" si="3"/>
        <v>9.0909090909090917</v>
      </c>
    </row>
    <row r="16" spans="1:15" ht="15">
      <c r="A16" s="150">
        <v>45078</v>
      </c>
      <c r="B16" s="15">
        <f>'10_Assuntos_+_demadados_2023'!H$7</f>
        <v>727</v>
      </c>
      <c r="C16" s="148">
        <f t="shared" si="0"/>
        <v>-9.238451935081148</v>
      </c>
      <c r="E16" s="150">
        <v>45078</v>
      </c>
      <c r="F16" s="151">
        <f>'10_Assuntos_+_demadados_2023'!H$8</f>
        <v>529</v>
      </c>
      <c r="G16" s="9">
        <f t="shared" si="1"/>
        <v>15</v>
      </c>
      <c r="I16" s="150">
        <v>45078</v>
      </c>
      <c r="J16" s="151">
        <f>'10_Assuntos_+_demadados_2023'!H$9</f>
        <v>320</v>
      </c>
      <c r="K16" s="9">
        <f t="shared" si="2"/>
        <v>-3.9039039039039038</v>
      </c>
      <c r="M16" s="150">
        <v>45078</v>
      </c>
      <c r="N16" s="151">
        <f>'10_Assuntos_+_demadados_2023'!H$10</f>
        <v>282</v>
      </c>
      <c r="O16" s="9">
        <f t="shared" si="3"/>
        <v>11.904761904761903</v>
      </c>
    </row>
    <row r="17" spans="1:15" ht="15">
      <c r="A17" s="150">
        <v>45108</v>
      </c>
      <c r="B17" s="15">
        <f>'10_Assuntos_+_demadados_2023'!G$7</f>
        <v>369</v>
      </c>
      <c r="C17" s="148">
        <f t="shared" si="0"/>
        <v>-49.243466299862447</v>
      </c>
      <c r="E17" s="150">
        <v>45108</v>
      </c>
      <c r="F17" s="151">
        <f>'10_Assuntos_+_demadados_2023'!G$8</f>
        <v>523</v>
      </c>
      <c r="G17" s="9">
        <f t="shared" si="1"/>
        <v>-1.1342155009451798</v>
      </c>
      <c r="I17" s="150">
        <v>45108</v>
      </c>
      <c r="J17" s="151">
        <f>'10_Assuntos_+_demadados_2023'!G$9</f>
        <v>291</v>
      </c>
      <c r="K17" s="9">
        <f t="shared" si="2"/>
        <v>-9.0625</v>
      </c>
      <c r="M17" s="150">
        <v>45108</v>
      </c>
      <c r="N17" s="151">
        <f>'10_Assuntos_+_demadados_2023'!G$10</f>
        <v>300</v>
      </c>
      <c r="O17" s="9">
        <f t="shared" si="3"/>
        <v>6.3829787234042552</v>
      </c>
    </row>
    <row r="18" spans="1:15" ht="15">
      <c r="A18" s="150">
        <v>45139</v>
      </c>
      <c r="B18" s="15">
        <f>'10_Assuntos_+_demadados_2023'!F$7</f>
        <v>489</v>
      </c>
      <c r="C18" s="148">
        <f t="shared" si="0"/>
        <v>32.520325203252028</v>
      </c>
      <c r="E18" s="150">
        <v>45139</v>
      </c>
      <c r="F18" s="151">
        <f>'10_Assuntos_+_demadados_2023'!F$8</f>
        <v>467</v>
      </c>
      <c r="G18" s="9">
        <f t="shared" si="1"/>
        <v>-10.707456978967496</v>
      </c>
      <c r="I18" s="150">
        <v>45139</v>
      </c>
      <c r="J18" s="151">
        <f>'10_Assuntos_+_demadados_2023'!F$9</f>
        <v>351</v>
      </c>
      <c r="K18" s="9">
        <f t="shared" si="2"/>
        <v>20.618556701030926</v>
      </c>
      <c r="M18" s="150">
        <v>45139</v>
      </c>
      <c r="N18" s="151">
        <f>'10_Assuntos_+_demadados_2023'!F$10</f>
        <v>298</v>
      </c>
      <c r="O18" s="9">
        <f t="shared" si="3"/>
        <v>-0.66666666666666674</v>
      </c>
    </row>
    <row r="19" spans="1:15" ht="15">
      <c r="A19" s="150">
        <v>45170</v>
      </c>
      <c r="B19" s="15">
        <f>'10_Assuntos_+_demadados_2023'!E$7</f>
        <v>447</v>
      </c>
      <c r="C19" s="148">
        <f t="shared" ref="C19" si="4">((B19-B18)/B18)*100</f>
        <v>-8.5889570552147241</v>
      </c>
      <c r="E19" s="150">
        <v>45170</v>
      </c>
      <c r="F19" s="151">
        <f>'10_Assuntos_+_demadados_2023'!E$8</f>
        <v>420</v>
      </c>
      <c r="G19" s="9">
        <f t="shared" ref="G19" si="5">((F19-F18)/F18)*100</f>
        <v>-10.06423982869379</v>
      </c>
      <c r="I19" s="150">
        <v>45170</v>
      </c>
      <c r="J19" s="151">
        <f>'10_Assuntos_+_demadados_2023'!E$9</f>
        <v>339</v>
      </c>
      <c r="K19" s="9">
        <f t="shared" ref="K19" si="6">((J19-J18)/J18)*100</f>
        <v>-3.4188034188034191</v>
      </c>
      <c r="M19" s="150">
        <v>45170</v>
      </c>
      <c r="N19" s="151">
        <f>'10_Assuntos_+_demadados_2023'!E$10</f>
        <v>229</v>
      </c>
      <c r="O19" s="9">
        <f t="shared" ref="O19" si="7">((N19-N18)/N18)*100</f>
        <v>-23.154362416107382</v>
      </c>
    </row>
    <row r="20" spans="1:15" ht="15">
      <c r="A20" s="150">
        <v>45200</v>
      </c>
      <c r="B20" s="15"/>
      <c r="C20" s="148"/>
      <c r="E20" s="150">
        <v>45200</v>
      </c>
      <c r="F20" s="151"/>
      <c r="G20" s="9"/>
      <c r="I20" s="150">
        <v>45200</v>
      </c>
      <c r="J20" s="151"/>
      <c r="K20" s="9"/>
      <c r="M20" s="150">
        <v>45200</v>
      </c>
      <c r="N20" s="151"/>
      <c r="O20" s="9"/>
    </row>
    <row r="21" spans="1:15" ht="15">
      <c r="A21" s="150">
        <v>45231</v>
      </c>
      <c r="B21" s="15"/>
      <c r="C21" s="148"/>
      <c r="E21" s="150">
        <v>45231</v>
      </c>
      <c r="F21" s="151"/>
      <c r="G21" s="9"/>
      <c r="I21" s="150">
        <v>45231</v>
      </c>
      <c r="J21" s="152"/>
      <c r="K21" s="9"/>
      <c r="M21" s="150">
        <v>45231</v>
      </c>
      <c r="N21" s="152"/>
      <c r="O21" s="9"/>
    </row>
    <row r="22" spans="1:15" ht="15.75" thickBot="1">
      <c r="A22" s="153">
        <v>45261</v>
      </c>
      <c r="B22" s="18"/>
      <c r="C22" s="154"/>
      <c r="E22" s="153">
        <v>45261</v>
      </c>
      <c r="F22" s="155"/>
      <c r="G22" s="19"/>
      <c r="I22" s="153">
        <v>45261</v>
      </c>
      <c r="J22" s="155"/>
      <c r="K22" s="19"/>
      <c r="M22" s="153">
        <v>45261</v>
      </c>
      <c r="N22" s="155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45" customFormat="1" ht="30.75" customHeight="1" thickBot="1">
      <c r="A25" s="959" t="str">
        <f>'10_Assuntos_+_demadados_2023'!A11</f>
        <v>Poluição sonora - PSIU</v>
      </c>
      <c r="B25" s="959"/>
      <c r="C25" s="959"/>
      <c r="E25" s="958" t="str">
        <f>'10_Assuntos_+_demadados_2023'!A12</f>
        <v>Estabelecimentos comerciais, indústrias e serviços</v>
      </c>
      <c r="F25" s="958"/>
      <c r="G25" s="958"/>
      <c r="I25" s="960" t="str">
        <f>'10_Assuntos_+_demadados_2023'!A13</f>
        <v>Sinalização e Circulação de veículos e Pedestres</v>
      </c>
      <c r="J25" s="960"/>
      <c r="K25" s="960"/>
      <c r="M25" s="958" t="str">
        <f>'10_Assuntos_+_demadados_2023'!A14</f>
        <v>Calçadas, guias e postes</v>
      </c>
      <c r="N25" s="958"/>
      <c r="O25" s="958"/>
    </row>
    <row r="26" spans="1:15" ht="15.75" thickBot="1">
      <c r="A26" s="4" t="s">
        <v>2</v>
      </c>
      <c r="B26" s="156" t="s">
        <v>212</v>
      </c>
      <c r="C26" s="157" t="s">
        <v>213</v>
      </c>
      <c r="E26" s="5" t="s">
        <v>2</v>
      </c>
      <c r="F26" s="5" t="s">
        <v>212</v>
      </c>
      <c r="G26" s="5" t="s">
        <v>213</v>
      </c>
      <c r="I26" s="4" t="s">
        <v>2</v>
      </c>
      <c r="J26" s="146" t="s">
        <v>212</v>
      </c>
      <c r="K26" s="146" t="s">
        <v>213</v>
      </c>
      <c r="M26" s="4" t="s">
        <v>2</v>
      </c>
      <c r="N26" s="157" t="s">
        <v>212</v>
      </c>
      <c r="O26" s="146" t="s">
        <v>213</v>
      </c>
    </row>
    <row r="27" spans="1:15" ht="15">
      <c r="A27" s="147">
        <v>44927</v>
      </c>
      <c r="B27" s="149">
        <f>'10_Assuntos_+_demadados_2023'!M11</f>
        <v>239</v>
      </c>
      <c r="C27" s="9">
        <f>((B27-192)/192)*100</f>
        <v>24.479166666666664</v>
      </c>
      <c r="E27" s="147">
        <v>44927</v>
      </c>
      <c r="F27" s="149">
        <f>'10_Assuntos_+_demadados_2023'!M12</f>
        <v>113</v>
      </c>
      <c r="G27" s="9">
        <f>((F27-108)/108)*100</f>
        <v>4.6296296296296298</v>
      </c>
      <c r="I27" s="147">
        <v>44927</v>
      </c>
      <c r="J27" s="149">
        <f>'10_Assuntos_+_demadados_2023'!M13</f>
        <v>129</v>
      </c>
      <c r="K27" s="9">
        <f>((J27-117)/117)*100</f>
        <v>10.256410256410255</v>
      </c>
      <c r="M27" s="147">
        <v>44927</v>
      </c>
      <c r="N27" s="149">
        <f>'10_Assuntos_+_demadados_2023'!M14</f>
        <v>91</v>
      </c>
      <c r="O27" s="148">
        <f>((N27-89)/89)*100</f>
        <v>2.2471910112359552</v>
      </c>
    </row>
    <row r="28" spans="1:15" ht="15">
      <c r="A28" s="150">
        <v>44958</v>
      </c>
      <c r="B28" s="151">
        <f>'10_Assuntos_+_demadados_2023'!L11</f>
        <v>193</v>
      </c>
      <c r="C28" s="9">
        <f t="shared" ref="C28:C34" si="8">((B28-B27)/B27)*100</f>
        <v>-19.246861924686193</v>
      </c>
      <c r="E28" s="150">
        <v>44958</v>
      </c>
      <c r="F28" s="151">
        <f>'10_Assuntos_+_demadados_2023'!L12</f>
        <v>93</v>
      </c>
      <c r="G28" s="9">
        <f t="shared" ref="G28:G34" si="9">((F28-F27)/F27)*100</f>
        <v>-17.699115044247787</v>
      </c>
      <c r="I28" s="150">
        <v>44958</v>
      </c>
      <c r="J28" s="151">
        <f>'10_Assuntos_+_demadados_2023'!L13</f>
        <v>149</v>
      </c>
      <c r="K28" s="9">
        <f t="shared" ref="K28:K34" si="10">((J28-J27)/J27)*100</f>
        <v>15.503875968992247</v>
      </c>
      <c r="M28" s="150">
        <v>44958</v>
      </c>
      <c r="N28" s="151">
        <f>'10_Assuntos_+_demadados_2023'!L14</f>
        <v>139</v>
      </c>
      <c r="O28" s="148">
        <f t="shared" ref="O28:O33" si="11">((N28-N27)/N27)*100</f>
        <v>52.747252747252752</v>
      </c>
    </row>
    <row r="29" spans="1:15" ht="15">
      <c r="A29" s="150">
        <v>44986</v>
      </c>
      <c r="B29" s="151">
        <f>'10_Assuntos_+_demadados_2023'!K11</f>
        <v>215</v>
      </c>
      <c r="C29" s="9">
        <f t="shared" si="8"/>
        <v>11.398963730569948</v>
      </c>
      <c r="E29" s="150">
        <v>44986</v>
      </c>
      <c r="F29" s="151">
        <f>'10_Assuntos_+_demadados_2023'!K12</f>
        <v>164</v>
      </c>
      <c r="G29" s="9">
        <f t="shared" si="9"/>
        <v>76.344086021505376</v>
      </c>
      <c r="I29" s="150">
        <v>44986</v>
      </c>
      <c r="J29" s="151">
        <f>'10_Assuntos_+_demadados_2023'!K13</f>
        <v>164</v>
      </c>
      <c r="K29" s="9">
        <f t="shared" si="10"/>
        <v>10.067114093959731</v>
      </c>
      <c r="M29" s="150">
        <v>44986</v>
      </c>
      <c r="N29" s="151">
        <f>'10_Assuntos_+_demadados_2023'!K14</f>
        <v>157</v>
      </c>
      <c r="O29" s="148">
        <f t="shared" si="11"/>
        <v>12.949640287769784</v>
      </c>
    </row>
    <row r="30" spans="1:15" ht="15">
      <c r="A30" s="150">
        <v>45017</v>
      </c>
      <c r="B30" s="151">
        <f>'10_Assuntos_+_demadados_2023'!J$11</f>
        <v>160</v>
      </c>
      <c r="C30" s="9">
        <f t="shared" si="8"/>
        <v>-25.581395348837212</v>
      </c>
      <c r="E30" s="150">
        <v>45017</v>
      </c>
      <c r="F30" s="151">
        <f>'10_Assuntos_+_demadados_2023'!J$12</f>
        <v>101</v>
      </c>
      <c r="G30" s="9">
        <f t="shared" si="9"/>
        <v>-38.414634146341463</v>
      </c>
      <c r="I30" s="150">
        <v>45017</v>
      </c>
      <c r="J30" s="151">
        <f>'10_Assuntos_+_demadados_2023'!J$13</f>
        <v>128</v>
      </c>
      <c r="K30" s="9">
        <f t="shared" si="10"/>
        <v>-21.951219512195124</v>
      </c>
      <c r="M30" s="150">
        <v>45017</v>
      </c>
      <c r="N30" s="151">
        <f>'10_Assuntos_+_demadados_2023'!J$14</f>
        <v>116</v>
      </c>
      <c r="O30" s="148">
        <f t="shared" si="11"/>
        <v>-26.114649681528661</v>
      </c>
    </row>
    <row r="31" spans="1:15" ht="15">
      <c r="A31" s="150">
        <v>45047</v>
      </c>
      <c r="B31" s="151">
        <f>'10_Assuntos_+_demadados_2023'!I$11</f>
        <v>196</v>
      </c>
      <c r="C31" s="9">
        <f t="shared" si="8"/>
        <v>22.5</v>
      </c>
      <c r="E31" s="150">
        <v>45047</v>
      </c>
      <c r="F31" s="151">
        <f>'10_Assuntos_+_demadados_2023'!I$12</f>
        <v>298</v>
      </c>
      <c r="G31" s="9">
        <f t="shared" si="9"/>
        <v>195.04950495049505</v>
      </c>
      <c r="I31" s="150">
        <v>45047</v>
      </c>
      <c r="J31" s="151">
        <f>'10_Assuntos_+_demadados_2023'!I$13</f>
        <v>158</v>
      </c>
      <c r="K31" s="9">
        <f t="shared" si="10"/>
        <v>23.4375</v>
      </c>
      <c r="M31" s="150">
        <v>45047</v>
      </c>
      <c r="N31" s="151">
        <f>'10_Assuntos_+_demadados_2023'!I$14</f>
        <v>136</v>
      </c>
      <c r="O31" s="148">
        <f t="shared" si="11"/>
        <v>17.241379310344829</v>
      </c>
    </row>
    <row r="32" spans="1:15" ht="15">
      <c r="A32" s="150">
        <v>45078</v>
      </c>
      <c r="B32" s="151">
        <f>'10_Assuntos_+_demadados_2023'!H$11</f>
        <v>171</v>
      </c>
      <c r="C32" s="9">
        <f t="shared" si="8"/>
        <v>-12.755102040816327</v>
      </c>
      <c r="E32" s="150">
        <v>45078</v>
      </c>
      <c r="F32" s="151">
        <f>'10_Assuntos_+_demadados_2023'!H$12</f>
        <v>104</v>
      </c>
      <c r="G32" s="9">
        <f t="shared" si="9"/>
        <v>-65.100671140939596</v>
      </c>
      <c r="I32" s="150">
        <v>45078</v>
      </c>
      <c r="J32" s="151">
        <f>'10_Assuntos_+_demadados_2023'!H$13</f>
        <v>137</v>
      </c>
      <c r="K32" s="9">
        <f t="shared" si="10"/>
        <v>-13.291139240506327</v>
      </c>
      <c r="M32" s="150">
        <v>45078</v>
      </c>
      <c r="N32" s="151">
        <f>'10_Assuntos_+_demadados_2023'!H$14</f>
        <v>153</v>
      </c>
      <c r="O32" s="148">
        <f t="shared" si="11"/>
        <v>12.5</v>
      </c>
    </row>
    <row r="33" spans="1:15" ht="15">
      <c r="A33" s="150">
        <v>45108</v>
      </c>
      <c r="B33" s="151">
        <f>'10_Assuntos_+_demadados_2023'!G$11</f>
        <v>204</v>
      </c>
      <c r="C33" s="9">
        <f t="shared" si="8"/>
        <v>19.298245614035086</v>
      </c>
      <c r="E33" s="150">
        <v>45108</v>
      </c>
      <c r="F33" s="151">
        <f>'10_Assuntos_+_demadados_2023'!G$12</f>
        <v>151</v>
      </c>
      <c r="G33" s="9">
        <f t="shared" si="9"/>
        <v>45.192307692307693</v>
      </c>
      <c r="I33" s="150">
        <v>45108</v>
      </c>
      <c r="J33" s="151">
        <f>'10_Assuntos_+_demadados_2023'!G$13</f>
        <v>139</v>
      </c>
      <c r="K33" s="9">
        <f t="shared" si="10"/>
        <v>1.4598540145985401</v>
      </c>
      <c r="M33" s="150">
        <v>45108</v>
      </c>
      <c r="N33" s="151">
        <f>'10_Assuntos_+_demadados_2023'!G$14</f>
        <v>168</v>
      </c>
      <c r="O33" s="148">
        <f t="shared" si="11"/>
        <v>9.8039215686274517</v>
      </c>
    </row>
    <row r="34" spans="1:15" ht="15">
      <c r="A34" s="150">
        <v>45139</v>
      </c>
      <c r="B34" s="151">
        <f>'10_Assuntos_+_demadados_2023'!F$11</f>
        <v>207</v>
      </c>
      <c r="C34" s="9">
        <f t="shared" si="8"/>
        <v>1.4705882352941175</v>
      </c>
      <c r="E34" s="150">
        <v>45139</v>
      </c>
      <c r="F34" s="151">
        <f>'10_Assuntos_+_demadados_2023'!F$12</f>
        <v>122</v>
      </c>
      <c r="G34" s="9">
        <f t="shared" si="9"/>
        <v>-19.205298013245034</v>
      </c>
      <c r="I34" s="150">
        <v>45139</v>
      </c>
      <c r="J34" s="151">
        <f>'10_Assuntos_+_demadados_2023'!F$13</f>
        <v>176</v>
      </c>
      <c r="K34" s="9">
        <f t="shared" si="10"/>
        <v>26.618705035971225</v>
      </c>
      <c r="M34" s="150">
        <v>45139</v>
      </c>
      <c r="N34" s="151">
        <f>'10_Assuntos_+_demadados_2023'!F$14</f>
        <v>146</v>
      </c>
      <c r="O34" s="148">
        <f t="shared" ref="O34" si="12">((N34-N33)/N33)*100</f>
        <v>-13.095238095238097</v>
      </c>
    </row>
    <row r="35" spans="1:15" ht="15">
      <c r="A35" s="150">
        <v>45170</v>
      </c>
      <c r="B35" s="151">
        <f>'10_Assuntos_+_demadados_2023'!E$11</f>
        <v>200</v>
      </c>
      <c r="C35" s="9">
        <f t="shared" ref="C35" si="13">((B35-B34)/B34)*100</f>
        <v>-3.3816425120772946</v>
      </c>
      <c r="E35" s="150">
        <v>45170</v>
      </c>
      <c r="F35" s="151">
        <f>'10_Assuntos_+_demadados_2023'!E$12</f>
        <v>302</v>
      </c>
      <c r="G35" s="9">
        <f t="shared" ref="G35" si="14">((F35-F34)/F34)*100</f>
        <v>147.54098360655738</v>
      </c>
      <c r="I35" s="150">
        <v>45170</v>
      </c>
      <c r="J35" s="151">
        <f>'10_Assuntos_+_demadados_2023'!E$13</f>
        <v>137</v>
      </c>
      <c r="K35" s="9">
        <f t="shared" ref="K35" si="15">((J35-J34)/J34)*100</f>
        <v>-22.15909090909091</v>
      </c>
      <c r="M35" s="150">
        <v>45170</v>
      </c>
      <c r="N35" s="151">
        <f>'10_Assuntos_+_demadados_2023'!E$14</f>
        <v>132</v>
      </c>
      <c r="O35" s="148">
        <f t="shared" ref="O35" si="16">((N35-N34)/N34)*100</f>
        <v>-9.5890410958904102</v>
      </c>
    </row>
    <row r="36" spans="1:15" ht="15">
      <c r="A36" s="150">
        <v>45200</v>
      </c>
      <c r="B36" s="151"/>
      <c r="C36" s="9"/>
      <c r="E36" s="150">
        <v>45200</v>
      </c>
      <c r="F36" s="151"/>
      <c r="G36" s="9"/>
      <c r="I36" s="150">
        <v>45200</v>
      </c>
      <c r="J36" s="151"/>
      <c r="K36" s="9"/>
      <c r="M36" s="150">
        <v>45200</v>
      </c>
      <c r="N36" s="151"/>
      <c r="O36" s="148"/>
    </row>
    <row r="37" spans="1:15" ht="15">
      <c r="A37" s="150">
        <v>45231</v>
      </c>
      <c r="B37" s="151"/>
      <c r="C37" s="9"/>
      <c r="E37" s="150">
        <v>45231</v>
      </c>
      <c r="F37" s="151"/>
      <c r="G37" s="9"/>
      <c r="I37" s="150">
        <v>45231</v>
      </c>
      <c r="J37" s="151"/>
      <c r="K37" s="9"/>
      <c r="M37" s="150">
        <v>45231</v>
      </c>
      <c r="N37" s="151"/>
      <c r="O37" s="148"/>
    </row>
    <row r="38" spans="1:15" ht="15.75" thickBot="1">
      <c r="A38" s="153">
        <v>45261</v>
      </c>
      <c r="B38" s="155"/>
      <c r="C38" s="19"/>
      <c r="E38" s="153">
        <v>45261</v>
      </c>
      <c r="F38" s="155"/>
      <c r="G38" s="19"/>
      <c r="I38" s="153">
        <v>45261</v>
      </c>
      <c r="J38" s="155"/>
      <c r="K38" s="19"/>
      <c r="M38" s="153">
        <v>45261</v>
      </c>
      <c r="N38" s="155"/>
      <c r="O38" s="154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958" t="str">
        <f>'10_Assuntos_+_demadados_2023'!A15</f>
        <v>Veículos abandonados</v>
      </c>
      <c r="B41" s="958"/>
      <c r="C41" s="958"/>
      <c r="E41" s="958" t="str">
        <f>'10_Assuntos_+_demadados_2023'!A16</f>
        <v>Ônibus</v>
      </c>
      <c r="F41" s="958"/>
      <c r="G41" s="958"/>
    </row>
    <row r="42" spans="1:15" ht="15.75" thickBot="1">
      <c r="A42" s="4" t="s">
        <v>2</v>
      </c>
      <c r="B42" s="146" t="s">
        <v>212</v>
      </c>
      <c r="C42" s="146" t="s">
        <v>213</v>
      </c>
      <c r="E42" s="4" t="s">
        <v>2</v>
      </c>
      <c r="F42" s="146" t="s">
        <v>212</v>
      </c>
      <c r="G42" s="146" t="s">
        <v>213</v>
      </c>
    </row>
    <row r="43" spans="1:15" ht="15">
      <c r="A43" s="147">
        <v>44927</v>
      </c>
      <c r="B43" s="151">
        <f>'10_Assuntos_+_demadados_2023'!M15</f>
        <v>107</v>
      </c>
      <c r="C43" s="9">
        <f>((B43-103)/103)*100</f>
        <v>3.8834951456310676</v>
      </c>
      <c r="E43" s="147">
        <v>44927</v>
      </c>
      <c r="F43" s="149">
        <f>'10_Assuntos_+_demadados_2023'!M16</f>
        <v>61</v>
      </c>
      <c r="G43" s="9">
        <f>((F43-99)/99)*100</f>
        <v>-38.383838383838381</v>
      </c>
    </row>
    <row r="44" spans="1:15" ht="15">
      <c r="A44" s="150">
        <v>44958</v>
      </c>
      <c r="B44" s="151">
        <f>'10_Assuntos_+_demadados_2023'!L15</f>
        <v>122</v>
      </c>
      <c r="C44" s="9">
        <f t="shared" ref="C44:C49" si="17">((B44-B43)/B43)*100</f>
        <v>14.018691588785046</v>
      </c>
      <c r="E44" s="150">
        <v>44958</v>
      </c>
      <c r="F44" s="151">
        <f>'10_Assuntos_+_demadados_2023'!L16</f>
        <v>88</v>
      </c>
      <c r="G44" s="9">
        <f t="shared" ref="G44:G49" si="18">((F44-F43)/F43)*100</f>
        <v>44.26229508196721</v>
      </c>
    </row>
    <row r="45" spans="1:15" ht="15">
      <c r="A45" s="150">
        <v>44986</v>
      </c>
      <c r="B45" s="151">
        <f>'10_Assuntos_+_demadados_2023'!K15</f>
        <v>108</v>
      </c>
      <c r="C45" s="9">
        <f t="shared" si="17"/>
        <v>-11.475409836065573</v>
      </c>
      <c r="E45" s="150">
        <v>44986</v>
      </c>
      <c r="F45" s="151">
        <f>'10_Assuntos_+_demadados_2023'!K16</f>
        <v>175</v>
      </c>
      <c r="G45" s="9">
        <f t="shared" si="18"/>
        <v>98.86363636363636</v>
      </c>
    </row>
    <row r="46" spans="1:15" ht="15">
      <c r="A46" s="150">
        <v>45017</v>
      </c>
      <c r="B46" s="151">
        <f>'10_Assuntos_+_demadados_2023'!J$15</f>
        <v>116</v>
      </c>
      <c r="C46" s="9">
        <f t="shared" si="17"/>
        <v>7.4074074074074066</v>
      </c>
      <c r="E46" s="150">
        <v>45017</v>
      </c>
      <c r="F46" s="151">
        <f>'10_Assuntos_+_demadados_2023'!J$16</f>
        <v>123</v>
      </c>
      <c r="G46" s="9">
        <f t="shared" si="18"/>
        <v>-29.714285714285715</v>
      </c>
    </row>
    <row r="47" spans="1:15" ht="15">
      <c r="A47" s="150">
        <v>45047</v>
      </c>
      <c r="B47" s="151">
        <f>'10_Assuntos_+_demadados_2023'!I$15</f>
        <v>166</v>
      </c>
      <c r="C47" s="9">
        <f t="shared" si="17"/>
        <v>43.103448275862064</v>
      </c>
      <c r="E47" s="150">
        <v>45047</v>
      </c>
      <c r="F47" s="151">
        <f>'10_Assuntos_+_demadados_2023'!I$16</f>
        <v>170</v>
      </c>
      <c r="G47" s="9">
        <f t="shared" si="18"/>
        <v>38.211382113821138</v>
      </c>
    </row>
    <row r="48" spans="1:15" ht="15">
      <c r="A48" s="150">
        <v>45078</v>
      </c>
      <c r="B48" s="151">
        <f>'10_Assuntos_+_demadados_2023'!H$15</f>
        <v>118</v>
      </c>
      <c r="C48" s="9">
        <f t="shared" si="17"/>
        <v>-28.915662650602407</v>
      </c>
      <c r="E48" s="150">
        <v>45078</v>
      </c>
      <c r="F48" s="151">
        <f>'10_Assuntos_+_demadados_2023'!H$16</f>
        <v>118</v>
      </c>
      <c r="G48" s="9">
        <f t="shared" si="18"/>
        <v>-30.588235294117649</v>
      </c>
    </row>
    <row r="49" spans="1:7" ht="15">
      <c r="A49" s="150">
        <v>45108</v>
      </c>
      <c r="B49" s="151">
        <f>'10_Assuntos_+_demadados_2023'!G$15</f>
        <v>133</v>
      </c>
      <c r="C49" s="9">
        <f t="shared" si="17"/>
        <v>12.711864406779661</v>
      </c>
      <c r="E49" s="150">
        <v>45108</v>
      </c>
      <c r="F49" s="151">
        <f>'10_Assuntos_+_demadados_2023'!G$16</f>
        <v>104</v>
      </c>
      <c r="G49" s="9">
        <f t="shared" si="18"/>
        <v>-11.864406779661017</v>
      </c>
    </row>
    <row r="50" spans="1:7" ht="15">
      <c r="A50" s="150">
        <v>45139</v>
      </c>
      <c r="B50" s="151">
        <f>'10_Assuntos_+_demadados_2023'!F$15</f>
        <v>134</v>
      </c>
      <c r="C50" s="9">
        <f t="shared" ref="C50" si="19">((B50-B49)/B49)*100</f>
        <v>0.75187969924812026</v>
      </c>
      <c r="E50" s="150">
        <v>45139</v>
      </c>
      <c r="F50" s="151">
        <f>'10_Assuntos_+_demadados_2023'!F$16</f>
        <v>119</v>
      </c>
      <c r="G50" s="9">
        <f t="shared" ref="G50" si="20">((F50-F49)/F49)*100</f>
        <v>14.423076923076922</v>
      </c>
    </row>
    <row r="51" spans="1:7" ht="15">
      <c r="A51" s="150">
        <v>45170</v>
      </c>
      <c r="B51" s="151">
        <f>'10_Assuntos_+_demadados_2023'!E$15</f>
        <v>133</v>
      </c>
      <c r="C51" s="9">
        <f t="shared" ref="C51" si="21">((B51-B50)/B50)*100</f>
        <v>-0.74626865671641784</v>
      </c>
      <c r="E51" s="150">
        <v>45170</v>
      </c>
      <c r="F51" s="151">
        <f>'10_Assuntos_+_demadados_2023'!E$16</f>
        <v>132</v>
      </c>
      <c r="G51" s="9">
        <f t="shared" ref="G51" si="22">((F51-F50)/F50)*100</f>
        <v>10.92436974789916</v>
      </c>
    </row>
    <row r="52" spans="1:7" ht="15">
      <c r="A52" s="150">
        <v>45200</v>
      </c>
      <c r="B52" s="151"/>
      <c r="C52" s="9"/>
      <c r="E52" s="150">
        <v>45200</v>
      </c>
      <c r="F52" s="151"/>
      <c r="G52" s="9"/>
    </row>
    <row r="53" spans="1:7" ht="15">
      <c r="A53" s="150">
        <v>45231</v>
      </c>
      <c r="B53" s="152"/>
      <c r="C53" s="9"/>
      <c r="E53" s="150">
        <v>45231</v>
      </c>
      <c r="F53" s="151"/>
      <c r="G53" s="9"/>
    </row>
    <row r="54" spans="1:7" ht="15.75" thickBot="1">
      <c r="A54" s="153">
        <v>45261</v>
      </c>
      <c r="B54" s="155"/>
      <c r="C54" s="19"/>
      <c r="E54" s="153">
        <v>45261</v>
      </c>
      <c r="F54" s="155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22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214</v>
      </c>
      <c r="B4" s="1"/>
      <c r="C4" s="1"/>
    </row>
    <row r="5" spans="1:6" ht="15.75" thickBot="1"/>
    <row r="6" spans="1:6" ht="15.75" thickBot="1">
      <c r="A6" s="96" t="s">
        <v>24</v>
      </c>
      <c r="B6" s="158">
        <v>45170</v>
      </c>
      <c r="C6" s="159">
        <v>45139</v>
      </c>
      <c r="D6" s="159">
        <v>45108</v>
      </c>
      <c r="E6" s="65" t="s">
        <v>5</v>
      </c>
      <c r="F6" s="791" t="s">
        <v>6</v>
      </c>
    </row>
    <row r="7" spans="1:6" ht="15.75" thickBot="1">
      <c r="A7" s="757" t="s">
        <v>57</v>
      </c>
      <c r="B7" s="756">
        <v>447</v>
      </c>
      <c r="C7" s="756">
        <v>489</v>
      </c>
      <c r="D7" s="790">
        <v>369</v>
      </c>
      <c r="E7" s="795">
        <f t="shared" ref="E7:E17" si="0">SUM(B7:D7)</f>
        <v>1305</v>
      </c>
      <c r="F7" s="798">
        <f t="shared" ref="F7:F17" si="1">AVERAGE(B7:D7)</f>
        <v>435</v>
      </c>
    </row>
    <row r="8" spans="1:6">
      <c r="A8" s="787" t="s">
        <v>475</v>
      </c>
      <c r="B8" s="788">
        <v>420</v>
      </c>
      <c r="C8" s="788">
        <v>467</v>
      </c>
      <c r="D8" s="789">
        <v>523</v>
      </c>
      <c r="E8" s="794">
        <f t="shared" si="0"/>
        <v>1410</v>
      </c>
      <c r="F8" s="797">
        <f t="shared" si="1"/>
        <v>470</v>
      </c>
    </row>
    <row r="9" spans="1:6">
      <c r="A9" s="753" t="s">
        <v>168</v>
      </c>
      <c r="B9" s="756">
        <v>339</v>
      </c>
      <c r="C9" s="756">
        <v>351</v>
      </c>
      <c r="D9" s="790">
        <v>291</v>
      </c>
      <c r="E9" s="795">
        <f t="shared" si="0"/>
        <v>981</v>
      </c>
      <c r="F9" s="798">
        <f t="shared" si="1"/>
        <v>327</v>
      </c>
    </row>
    <row r="10" spans="1:6">
      <c r="A10" s="757" t="s">
        <v>43</v>
      </c>
      <c r="B10" s="756">
        <v>229</v>
      </c>
      <c r="C10" s="756">
        <v>298</v>
      </c>
      <c r="D10" s="790">
        <v>300</v>
      </c>
      <c r="E10" s="795">
        <f t="shared" si="0"/>
        <v>827</v>
      </c>
      <c r="F10" s="798">
        <f t="shared" si="1"/>
        <v>275.66666666666669</v>
      </c>
    </row>
    <row r="11" spans="1:6">
      <c r="A11" s="757" t="s">
        <v>153</v>
      </c>
      <c r="B11" s="756">
        <v>200</v>
      </c>
      <c r="C11" s="756">
        <v>207</v>
      </c>
      <c r="D11" s="790">
        <v>204</v>
      </c>
      <c r="E11" s="795">
        <f t="shared" si="0"/>
        <v>611</v>
      </c>
      <c r="F11" s="798">
        <f t="shared" si="1"/>
        <v>203.66666666666666</v>
      </c>
    </row>
    <row r="12" spans="1:6">
      <c r="A12" s="757" t="s">
        <v>98</v>
      </c>
      <c r="B12" s="756">
        <v>302</v>
      </c>
      <c r="C12" s="756">
        <v>122</v>
      </c>
      <c r="D12" s="790">
        <v>151</v>
      </c>
      <c r="E12" s="795">
        <f t="shared" si="0"/>
        <v>575</v>
      </c>
      <c r="F12" s="798">
        <f t="shared" si="1"/>
        <v>191.66666666666666</v>
      </c>
    </row>
    <row r="13" spans="1:6">
      <c r="A13" s="757" t="s">
        <v>184</v>
      </c>
      <c r="B13" s="756">
        <v>137</v>
      </c>
      <c r="C13" s="756">
        <v>176</v>
      </c>
      <c r="D13" s="790">
        <v>139</v>
      </c>
      <c r="E13" s="795">
        <f t="shared" si="0"/>
        <v>452</v>
      </c>
      <c r="F13" s="798">
        <f t="shared" si="1"/>
        <v>150.66666666666666</v>
      </c>
    </row>
    <row r="14" spans="1:6">
      <c r="A14" s="757" t="s">
        <v>59</v>
      </c>
      <c r="B14" s="756">
        <v>132</v>
      </c>
      <c r="C14" s="756">
        <v>146</v>
      </c>
      <c r="D14" s="790">
        <v>168</v>
      </c>
      <c r="E14" s="795">
        <f t="shared" si="0"/>
        <v>446</v>
      </c>
      <c r="F14" s="798">
        <f t="shared" si="1"/>
        <v>148.66666666666666</v>
      </c>
    </row>
    <row r="15" spans="1:6">
      <c r="A15" s="757" t="s">
        <v>197</v>
      </c>
      <c r="B15" s="756">
        <v>133</v>
      </c>
      <c r="C15" s="756">
        <v>134</v>
      </c>
      <c r="D15" s="790">
        <v>133</v>
      </c>
      <c r="E15" s="795">
        <f t="shared" si="0"/>
        <v>400</v>
      </c>
      <c r="F15" s="798">
        <f t="shared" si="1"/>
        <v>133.33333333333334</v>
      </c>
    </row>
    <row r="16" spans="1:6" ht="15.75" thickBot="1">
      <c r="A16" s="753" t="s">
        <v>159</v>
      </c>
      <c r="B16" s="756">
        <v>126</v>
      </c>
      <c r="C16" s="756">
        <v>140</v>
      </c>
      <c r="D16" s="790">
        <v>126</v>
      </c>
      <c r="E16" s="796">
        <f t="shared" si="0"/>
        <v>392</v>
      </c>
      <c r="F16" s="799">
        <f t="shared" si="1"/>
        <v>130.66666666666666</v>
      </c>
    </row>
    <row r="17" spans="1:23" ht="15.75" thickBot="1">
      <c r="A17" s="161" t="s">
        <v>15</v>
      </c>
      <c r="B17" s="162">
        <f>SUM(B8:B16)</f>
        <v>2018</v>
      </c>
      <c r="C17" s="162">
        <f>SUM(C8:C16)</f>
        <v>2041</v>
      </c>
      <c r="D17" s="162">
        <f>SUM(D8:D16)</f>
        <v>2035</v>
      </c>
      <c r="E17" s="792">
        <f t="shared" si="0"/>
        <v>6094</v>
      </c>
      <c r="F17" s="793">
        <f t="shared" si="1"/>
        <v>2031.3333333333333</v>
      </c>
    </row>
    <row r="19" spans="1:23">
      <c r="G19" s="2"/>
      <c r="H19" s="6"/>
      <c r="I19" s="163"/>
      <c r="J19" s="163"/>
      <c r="K19" s="163"/>
      <c r="L19" s="164"/>
    </row>
    <row r="20" spans="1:23">
      <c r="G20" s="2"/>
      <c r="I20" s="165"/>
      <c r="J20" s="119"/>
      <c r="K20" s="119"/>
      <c r="L20" s="165"/>
    </row>
    <row r="21" spans="1:23">
      <c r="G21" s="2"/>
      <c r="I21" s="165"/>
      <c r="K21" s="94"/>
      <c r="L21" s="94"/>
      <c r="M21" s="94"/>
      <c r="N21" s="166"/>
      <c r="O21" s="167"/>
    </row>
    <row r="22" spans="1:23">
      <c r="G22" s="2"/>
      <c r="I22" s="165"/>
      <c r="K22" s="93"/>
      <c r="L22" s="168"/>
      <c r="M22" s="168"/>
      <c r="N22" s="169"/>
      <c r="O22" s="168"/>
      <c r="P22" s="168"/>
      <c r="Q22" s="168"/>
      <c r="R22" s="168"/>
      <c r="S22" s="168"/>
      <c r="T22" s="168"/>
      <c r="U22" s="168"/>
      <c r="V22" s="168"/>
      <c r="W22" s="168"/>
    </row>
    <row r="23" spans="1:23">
      <c r="G23" s="2"/>
      <c r="I23" s="165"/>
      <c r="L23" s="94"/>
      <c r="M23" s="94"/>
      <c r="N23" s="94"/>
      <c r="O23" s="94"/>
      <c r="P23" s="94"/>
      <c r="Q23" s="94"/>
    </row>
    <row r="24" spans="1:23">
      <c r="G24" s="2"/>
      <c r="I24" s="165"/>
      <c r="L24" s="94"/>
      <c r="M24" s="94"/>
      <c r="N24" s="94"/>
      <c r="O24" s="94"/>
      <c r="P24" s="94"/>
      <c r="Q24" s="94"/>
      <c r="R24" s="166"/>
      <c r="S24" s="166"/>
      <c r="T24" s="94"/>
      <c r="U24" s="94"/>
      <c r="V24" s="94"/>
      <c r="W24" s="94"/>
    </row>
    <row r="25" spans="1:23">
      <c r="G25" s="2"/>
      <c r="I25" s="165"/>
      <c r="L25" s="94"/>
      <c r="M25" s="94"/>
      <c r="N25" s="94"/>
      <c r="O25" s="94"/>
      <c r="P25" s="94"/>
      <c r="Q25" s="94"/>
      <c r="R25" s="166"/>
      <c r="S25" s="166"/>
      <c r="T25" s="94"/>
      <c r="U25" s="94"/>
      <c r="V25" s="94"/>
      <c r="W25" s="94"/>
    </row>
    <row r="26" spans="1:23">
      <c r="G26" s="2"/>
      <c r="I26" s="165"/>
      <c r="L26" s="94"/>
      <c r="M26" s="94"/>
      <c r="N26" s="94"/>
      <c r="O26" s="94"/>
      <c r="P26" s="94"/>
      <c r="Q26" s="94"/>
      <c r="R26" s="166"/>
      <c r="S26" s="166"/>
      <c r="T26" s="94"/>
      <c r="U26" s="94"/>
      <c r="V26" s="94"/>
      <c r="W26" s="94"/>
    </row>
    <row r="27" spans="1:23">
      <c r="G27" s="2"/>
      <c r="I27" s="165"/>
      <c r="L27" s="94"/>
      <c r="M27" s="94"/>
      <c r="N27" s="94"/>
      <c r="O27" s="94"/>
      <c r="P27" s="94"/>
      <c r="Q27" s="94"/>
      <c r="R27" s="166"/>
      <c r="S27" s="166"/>
      <c r="T27" s="94"/>
      <c r="U27" s="94"/>
      <c r="V27" s="94"/>
      <c r="W27" s="94"/>
    </row>
    <row r="28" spans="1:23">
      <c r="G28" s="2"/>
      <c r="I28" s="165"/>
      <c r="L28" s="94"/>
      <c r="M28" s="94"/>
      <c r="N28" s="94"/>
      <c r="O28" s="94"/>
      <c r="P28" s="94"/>
      <c r="Q28" s="94"/>
      <c r="R28" s="166"/>
      <c r="S28" s="166"/>
      <c r="T28" s="94"/>
      <c r="U28" s="94"/>
      <c r="V28" s="94"/>
      <c r="W28" s="94"/>
    </row>
    <row r="29" spans="1:23">
      <c r="I29" s="165"/>
      <c r="L29" s="94"/>
      <c r="M29" s="94"/>
      <c r="N29" s="94"/>
      <c r="O29" s="94"/>
      <c r="P29" s="94"/>
      <c r="Q29" s="94"/>
      <c r="R29" s="166"/>
      <c r="S29" s="166"/>
      <c r="T29" s="94"/>
      <c r="U29" s="94"/>
      <c r="V29" s="94"/>
      <c r="W29" s="94"/>
    </row>
    <row r="30" spans="1:23">
      <c r="H30" s="114"/>
      <c r="I30" s="170"/>
      <c r="L30" s="94"/>
      <c r="M30" s="94"/>
      <c r="N30" s="94"/>
      <c r="O30" s="94"/>
      <c r="P30" s="94"/>
      <c r="Q30" s="94"/>
      <c r="R30" s="166"/>
      <c r="S30" s="166"/>
      <c r="T30" s="94"/>
      <c r="U30" s="94"/>
      <c r="V30" s="94"/>
      <c r="W30" s="94"/>
    </row>
    <row r="31" spans="1:23">
      <c r="L31" s="94"/>
      <c r="M31" s="94"/>
      <c r="N31" s="94"/>
      <c r="O31" s="94"/>
      <c r="P31" s="94"/>
      <c r="Q31" s="94"/>
      <c r="R31" s="166"/>
      <c r="S31" s="166"/>
      <c r="T31" s="94"/>
      <c r="U31" s="94"/>
      <c r="V31" s="94"/>
      <c r="W31" s="94"/>
    </row>
    <row r="32" spans="1:23">
      <c r="L32" s="94"/>
      <c r="M32" s="94"/>
      <c r="N32" s="94"/>
      <c r="O32" s="94"/>
      <c r="P32" s="94"/>
      <c r="Q32" s="94"/>
      <c r="R32" s="166"/>
      <c r="S32" s="166"/>
      <c r="T32" s="94"/>
      <c r="U32" s="94"/>
      <c r="V32" s="94"/>
      <c r="W32" s="9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71" customWidth="1"/>
    <col min="13" max="13" width="8.7109375" style="171" customWidth="1"/>
    <col min="14" max="14" width="7.7109375" style="171" customWidth="1"/>
    <col min="15" max="15" width="9.7109375" style="171" customWidth="1"/>
    <col min="16" max="16" width="8.42578125" style="171" customWidth="1"/>
    <col min="17" max="17" width="9.140625" style="171" customWidth="1"/>
    <col min="18" max="18" width="9.42578125" style="171" customWidth="1"/>
    <col min="19" max="19" width="9.85546875" style="171" customWidth="1"/>
    <col min="20" max="20" width="10.28515625" style="171" customWidth="1"/>
    <col min="21" max="21" width="8" style="171" customWidth="1"/>
    <col min="22" max="22" width="9.140625" style="171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463</v>
      </c>
    </row>
    <row r="5" spans="1:2" ht="15.75" thickBot="1"/>
    <row r="6" spans="1:2" ht="15.75" thickBot="1">
      <c r="A6" s="800" t="s">
        <v>24</v>
      </c>
      <c r="B6" s="801">
        <v>45170</v>
      </c>
    </row>
    <row r="7" spans="1:2">
      <c r="A7" s="935" t="s">
        <v>57</v>
      </c>
      <c r="B7" s="939">
        <v>447</v>
      </c>
    </row>
    <row r="8" spans="1:2">
      <c r="A8" s="936" t="s">
        <v>475</v>
      </c>
      <c r="B8" s="940">
        <v>420</v>
      </c>
    </row>
    <row r="9" spans="1:2">
      <c r="A9" s="937" t="s">
        <v>168</v>
      </c>
      <c r="B9" s="940">
        <v>339</v>
      </c>
    </row>
    <row r="10" spans="1:2">
      <c r="A10" s="936" t="s">
        <v>98</v>
      </c>
      <c r="B10" s="940">
        <v>302</v>
      </c>
    </row>
    <row r="11" spans="1:2">
      <c r="A11" s="936" t="s">
        <v>43</v>
      </c>
      <c r="B11" s="940">
        <v>229</v>
      </c>
    </row>
    <row r="12" spans="1:2">
      <c r="A12" s="936" t="s">
        <v>153</v>
      </c>
      <c r="B12" s="940">
        <v>200</v>
      </c>
    </row>
    <row r="13" spans="1:2">
      <c r="A13" s="937" t="s">
        <v>144</v>
      </c>
      <c r="B13" s="940">
        <v>146</v>
      </c>
    </row>
    <row r="14" spans="1:2">
      <c r="A14" s="936" t="s">
        <v>106</v>
      </c>
      <c r="B14" s="940">
        <v>143</v>
      </c>
    </row>
    <row r="15" spans="1:2">
      <c r="A15" s="936" t="s">
        <v>184</v>
      </c>
      <c r="B15" s="940">
        <v>137</v>
      </c>
    </row>
    <row r="16" spans="1:2" ht="15.75" thickBot="1">
      <c r="A16" s="938" t="s">
        <v>197</v>
      </c>
      <c r="B16" s="941">
        <v>133</v>
      </c>
    </row>
    <row r="17" spans="1:25" s="104" customFormat="1" ht="15.75" thickBot="1">
      <c r="A17" s="802" t="s">
        <v>5</v>
      </c>
      <c r="B17" s="803">
        <f>SUM(B7:B16)</f>
        <v>2496</v>
      </c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5" s="104" customFormat="1">
      <c r="A18" s="649"/>
      <c r="B18" s="650"/>
      <c r="C18" s="651"/>
      <c r="D18" s="651"/>
      <c r="E18" s="651"/>
      <c r="F18" s="651"/>
      <c r="G18" s="651"/>
      <c r="H18" s="651"/>
      <c r="I18" s="651"/>
      <c r="J18" s="651"/>
      <c r="K18" s="651"/>
      <c r="L18" s="651"/>
      <c r="M18" s="651"/>
      <c r="N18" s="173"/>
      <c r="O18" s="173"/>
      <c r="P18" s="173"/>
      <c r="Q18" s="173"/>
      <c r="R18" s="173"/>
      <c r="S18" s="173"/>
      <c r="T18" s="173"/>
      <c r="U18" s="173"/>
      <c r="V18" s="173"/>
    </row>
    <row r="19" spans="1:25">
      <c r="A19" s="611"/>
      <c r="B19" s="618"/>
      <c r="C19" s="618"/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/>
      <c r="O19"/>
      <c r="P19"/>
      <c r="Q19"/>
      <c r="R19"/>
    </row>
    <row r="20" spans="1:25">
      <c r="A20" s="804"/>
      <c r="B20" s="713"/>
      <c r="C20" s="713"/>
      <c r="D20" s="713"/>
      <c r="E20" s="713"/>
      <c r="F20" s="713"/>
      <c r="G20" s="713"/>
      <c r="H20" s="713"/>
      <c r="I20" s="713"/>
      <c r="J20" s="713"/>
      <c r="K20" s="618"/>
      <c r="L20" s="618"/>
      <c r="M20" s="618"/>
      <c r="N20" s="175"/>
      <c r="O20" s="175"/>
      <c r="P20"/>
      <c r="Q20"/>
      <c r="R20"/>
    </row>
    <row r="21" spans="1:25" ht="15" customHeight="1">
      <c r="A21" s="804"/>
      <c r="B21" s="713"/>
      <c r="C21" s="713"/>
      <c r="D21" s="713"/>
      <c r="E21" s="713"/>
      <c r="F21" s="713"/>
      <c r="G21" s="713"/>
      <c r="H21" s="713"/>
      <c r="I21" s="713"/>
      <c r="J21" s="713"/>
      <c r="K21" s="618"/>
      <c r="L21" s="618"/>
      <c r="M21" s="618"/>
      <c r="N21" s="618"/>
      <c r="O21" s="175"/>
      <c r="P21" s="175"/>
      <c r="Q21" s="175"/>
      <c r="R21" s="175"/>
      <c r="S21" s="175"/>
      <c r="U21"/>
      <c r="V21"/>
    </row>
    <row r="22" spans="1:25" s="618" customFormat="1" ht="15" customHeight="1">
      <c r="A22" s="806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O22" s="175"/>
    </row>
    <row r="23" spans="1:25" s="618" customFormat="1" ht="135.75" customHeight="1">
      <c r="A23" s="942"/>
      <c r="B23" s="805"/>
      <c r="C23" s="805"/>
      <c r="D23" s="805"/>
      <c r="E23" s="805"/>
      <c r="F23" s="805"/>
      <c r="G23" s="805"/>
      <c r="H23" s="805"/>
      <c r="I23" s="805"/>
      <c r="J23" s="805"/>
      <c r="K23" s="805"/>
      <c r="L23" s="805"/>
      <c r="M23" s="805"/>
      <c r="O23" s="175"/>
    </row>
    <row r="24" spans="1:25" s="618" customFormat="1">
      <c r="A24" s="805"/>
      <c r="B24" s="805" t="str">
        <f>A7</f>
        <v>Cadastro Único (CadÚnico)</v>
      </c>
      <c r="C24" s="805" t="str">
        <f>A8</f>
        <v>Buraco e Pavimentação</v>
      </c>
      <c r="D24" s="805" t="str">
        <f>A9</f>
        <v>Qualidade de atendimento</v>
      </c>
      <c r="E24" s="805" t="str">
        <f>A10</f>
        <v>Estabelecimentos comerciais, indústrias e serviços</v>
      </c>
      <c r="F24" s="805" t="str">
        <f>A11</f>
        <v>Árvore</v>
      </c>
      <c r="G24" s="805" t="str">
        <f>A12</f>
        <v>Poluição sonora - PSIU</v>
      </c>
      <c r="H24" s="805" t="str">
        <f>A13</f>
        <v>Órgão externo</v>
      </c>
      <c r="I24" s="805" t="str">
        <f>A14</f>
        <v>Fiscalização de obras</v>
      </c>
      <c r="J24" s="805" t="str">
        <f>A15</f>
        <v>Sinalização e Circulação de veículos e Pedestres</v>
      </c>
      <c r="K24" s="805" t="str">
        <f>A16</f>
        <v>Veículos abandonados</v>
      </c>
      <c r="L24" s="805" t="s">
        <v>5</v>
      </c>
      <c r="M24" s="805"/>
      <c r="N24" s="621"/>
      <c r="O24" s="576"/>
      <c r="P24" s="621"/>
      <c r="Q24" s="621"/>
      <c r="R24" s="621"/>
      <c r="S24" s="621"/>
      <c r="T24" s="622"/>
      <c r="U24" s="622"/>
      <c r="V24" s="621"/>
      <c r="W24" s="621"/>
      <c r="X24" s="621"/>
      <c r="Y24" s="621"/>
    </row>
    <row r="25" spans="1:25" s="618" customFormat="1">
      <c r="A25" s="805"/>
      <c r="B25" s="805">
        <f>B7</f>
        <v>447</v>
      </c>
      <c r="C25" s="805">
        <f>B8</f>
        <v>420</v>
      </c>
      <c r="D25" s="805">
        <f>B9</f>
        <v>339</v>
      </c>
      <c r="E25" s="805">
        <f>B10</f>
        <v>302</v>
      </c>
      <c r="F25" s="805">
        <f>B11</f>
        <v>229</v>
      </c>
      <c r="G25" s="805">
        <f>B12</f>
        <v>200</v>
      </c>
      <c r="H25" s="805">
        <f>B13</f>
        <v>146</v>
      </c>
      <c r="I25" s="805">
        <f>B14</f>
        <v>143</v>
      </c>
      <c r="J25" s="805">
        <f>B15</f>
        <v>137</v>
      </c>
      <c r="K25" s="805">
        <f>B16</f>
        <v>133</v>
      </c>
      <c r="L25" s="805"/>
      <c r="M25" s="805"/>
      <c r="N25" s="621"/>
      <c r="O25" s="576"/>
      <c r="P25" s="621"/>
      <c r="Q25" s="621"/>
      <c r="R25" s="621"/>
      <c r="S25" s="621"/>
      <c r="T25" s="622"/>
      <c r="U25" s="622"/>
      <c r="V25" s="621"/>
      <c r="W25" s="621"/>
      <c r="X25" s="621"/>
      <c r="Y25" s="621"/>
    </row>
    <row r="26" spans="1:25" s="618" customFormat="1">
      <c r="A26" s="805"/>
      <c r="B26" s="805"/>
      <c r="C26" s="805"/>
      <c r="D26" s="805"/>
      <c r="E26" s="805"/>
      <c r="F26" s="805"/>
      <c r="G26" s="805"/>
      <c r="H26" s="805"/>
      <c r="I26" s="805"/>
      <c r="J26" s="805"/>
      <c r="K26" s="805"/>
      <c r="L26" s="805">
        <f>Assuntos!E201</f>
        <v>4624</v>
      </c>
      <c r="M26" s="805"/>
      <c r="N26" s="621"/>
      <c r="O26" s="576"/>
      <c r="P26" s="621"/>
      <c r="Q26" s="621"/>
      <c r="R26" s="621"/>
      <c r="S26" s="621"/>
      <c r="T26" s="622"/>
      <c r="U26" s="622"/>
      <c r="V26" s="621"/>
      <c r="W26" s="621"/>
      <c r="X26" s="621"/>
      <c r="Y26" s="621"/>
    </row>
    <row r="27" spans="1:25" s="171" customFormat="1">
      <c r="A27" s="805"/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621"/>
      <c r="O27" s="576"/>
      <c r="P27" s="576"/>
      <c r="Q27" s="576"/>
      <c r="R27" s="576"/>
      <c r="S27" s="176"/>
      <c r="T27" s="177"/>
      <c r="U27" s="177"/>
      <c r="V27" s="176"/>
      <c r="W27" s="176"/>
      <c r="X27" s="176"/>
      <c r="Y27" s="176"/>
    </row>
    <row r="28" spans="1:25" s="171" customFormat="1">
      <c r="A28" s="805"/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621"/>
      <c r="O28" s="576"/>
      <c r="P28" s="576"/>
      <c r="Q28" s="576"/>
      <c r="R28" s="576"/>
      <c r="S28" s="176"/>
      <c r="T28" s="177"/>
      <c r="U28" s="177"/>
      <c r="V28" s="176"/>
      <c r="W28" s="176"/>
      <c r="X28" s="176"/>
      <c r="Y28" s="176"/>
    </row>
    <row r="29" spans="1:25" s="171" customFormat="1">
      <c r="A29" s="618"/>
      <c r="B29" s="618"/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21"/>
      <c r="O29" s="576"/>
      <c r="P29" s="576"/>
      <c r="Q29" s="576"/>
      <c r="R29" s="576"/>
      <c r="S29" s="176"/>
      <c r="T29" s="177"/>
      <c r="U29" s="177"/>
      <c r="V29" s="176"/>
      <c r="W29" s="176"/>
      <c r="X29" s="176"/>
      <c r="Y29" s="176"/>
    </row>
    <row r="30" spans="1:25" s="171" customFormat="1">
      <c r="A30" s="618"/>
      <c r="B30" s="618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175"/>
      <c r="O30" s="175"/>
      <c r="P30" s="175"/>
      <c r="Q30" s="175"/>
      <c r="R30" s="175"/>
    </row>
    <row r="31" spans="1:25" s="171" customFormat="1">
      <c r="A31" s="618"/>
      <c r="B31" s="618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175"/>
      <c r="O31" s="175"/>
      <c r="P31" s="175"/>
      <c r="Q31" s="175"/>
      <c r="R31" s="175"/>
    </row>
    <row r="32" spans="1:25" s="171" customFormat="1">
      <c r="A32" s="712"/>
      <c r="B32" s="712"/>
      <c r="C32" s="712"/>
      <c r="D32" s="712"/>
      <c r="E32" s="712"/>
      <c r="F32" s="712"/>
      <c r="G32" s="712"/>
      <c r="H32" s="712"/>
      <c r="I32" s="712"/>
      <c r="J32" s="712"/>
      <c r="K32" s="712"/>
      <c r="L32" s="712"/>
      <c r="M32" s="712"/>
      <c r="N32"/>
      <c r="O32"/>
      <c r="P32"/>
      <c r="Q32"/>
      <c r="R32"/>
    </row>
    <row r="33" spans="1:22" s="171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171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171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171" customFormat="1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/>
      <c r="M36"/>
      <c r="N36"/>
      <c r="O36"/>
      <c r="P36"/>
    </row>
    <row r="37" spans="1:22" s="171" customFormat="1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/>
      <c r="M37"/>
      <c r="N37"/>
      <c r="O37"/>
      <c r="P37"/>
    </row>
    <row r="38" spans="1:22" s="171" customForma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/>
      <c r="M38"/>
      <c r="N38"/>
      <c r="O38"/>
      <c r="P38"/>
    </row>
    <row r="39" spans="1:22" s="171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71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71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71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71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Texto</vt:lpstr>
      <vt:lpstr>Protocolos</vt:lpstr>
      <vt:lpstr>Canais_atendimento</vt:lpstr>
      <vt:lpstr>Assuntos</vt:lpstr>
      <vt:lpstr>Buraco-Pavimentação_Setembro23</vt:lpstr>
      <vt:lpstr>10_Assuntos_+_demadados_2023</vt:lpstr>
      <vt:lpstr>Assuntos-variação_10_mais_2023</vt:lpstr>
      <vt:lpstr>ASSUNTOS_10+_últimos_3_meses</vt:lpstr>
      <vt:lpstr>10_ASSUNTOS_+_demandados_SET_23</vt:lpstr>
      <vt:lpstr>UNIDADES</vt:lpstr>
      <vt:lpstr>10_UNIDADES_+_demandadas_2023</vt:lpstr>
      <vt:lpstr>Unidades_-variação_10_mais_2023</vt:lpstr>
      <vt:lpstr>UNIDADES_-_10+_últimos_3_meses</vt:lpstr>
      <vt:lpstr>10_Unidades+_demandados__SET_23</vt:lpstr>
      <vt:lpstr>Subprefeituras_2023</vt:lpstr>
      <vt:lpstr>10_SUB's_+_demandadas_2023</vt:lpstr>
      <vt:lpstr>Subs_-Variação_10_mais_2023</vt:lpstr>
      <vt:lpstr>Ranking_subprefeituras_SET_23</vt:lpstr>
      <vt:lpstr>Denúncia_Protocolos_2023</vt:lpstr>
      <vt:lpstr>Denúncia_Unidades_2023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2023-10-31T15:38:59Z</dcterms:modified>
  <cp:category/>
  <cp:contentStatus/>
</cp:coreProperties>
</file>