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d930776\Downloads\"/>
    </mc:Choice>
  </mc:AlternateContent>
  <xr:revisionPtr revIDLastSave="0" documentId="8_{49A7650F-1F5F-487C-9475-93E03127355D}" xr6:coauthVersionLast="47" xr6:coauthVersionMax="47" xr10:uidLastSave="{00000000-0000-0000-0000-000000000000}"/>
  <bookViews>
    <workbookView xWindow="-120" yWindow="-120" windowWidth="29040" windowHeight="15720" tabRatio="754" firstSheet="3" activeTab="5" xr2:uid="{00000000-000D-0000-FFFF-FFFF00000000}"/>
  </bookViews>
  <sheets>
    <sheet name="CAPA" sheetId="16" r:id="rId1"/>
    <sheet name="INDICE" sheetId="17" r:id="rId2"/>
    <sheet name="PdT Trafego mensal" sheetId="2" r:id="rId3"/>
    <sheet name="PDA Trafego mensal" sheetId="8" r:id="rId4"/>
    <sheet name="POA Trafego mensal" sheetId="25" r:id="rId5"/>
    <sheet name="PdT + PDA Trafego mensal" sheetId="9" r:id="rId6"/>
    <sheet name="Graf Visitas PdT" sheetId="21" r:id="rId7"/>
    <sheet name="Graf Visitas PDA" sheetId="20" r:id="rId8"/>
    <sheet name="Graf Visitas PdT+PDA" sheetId="22" r:id="rId9"/>
    <sheet name="Graf Visitas PdT+PDA %" sheetId="23" r:id="rId10"/>
    <sheet name="Glossario" sheetId="6" r:id="rId11"/>
  </sheets>
  <definedNames>
    <definedName name="_xlnm.Print_Area" localSheetId="10">Glossario!$A$1:$B$19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 i="25" l="1"/>
  <c r="C57" i="25"/>
  <c r="I51" i="25"/>
  <c r="H51" i="25"/>
  <c r="G51" i="25"/>
  <c r="F51" i="25"/>
  <c r="E51" i="25"/>
  <c r="D51" i="25"/>
  <c r="C51" i="25"/>
  <c r="J45" i="25"/>
  <c r="I45" i="25"/>
  <c r="H45" i="25"/>
  <c r="G45" i="25"/>
  <c r="F45" i="25"/>
  <c r="E45" i="25"/>
  <c r="D45" i="25"/>
  <c r="C45" i="25"/>
  <c r="L43" i="25"/>
  <c r="K43" i="25"/>
  <c r="J43" i="25"/>
  <c r="D168" i="9"/>
  <c r="C156" i="9"/>
  <c r="C144" i="9"/>
  <c r="J134" i="9"/>
  <c r="I134" i="9"/>
  <c r="H134" i="9"/>
  <c r="G134" i="9"/>
  <c r="F134" i="9"/>
  <c r="E134" i="9"/>
  <c r="D134" i="9"/>
  <c r="C134" i="9"/>
  <c r="C122" i="9"/>
  <c r="Q122" i="9"/>
  <c r="O122" i="9"/>
  <c r="X120" i="9"/>
  <c r="Y120" i="9"/>
  <c r="Z120" i="9"/>
  <c r="AA120" i="9"/>
  <c r="AB120" i="9"/>
  <c r="AC120" i="9"/>
  <c r="AD120" i="9"/>
  <c r="O120" i="9"/>
  <c r="P120" i="9"/>
  <c r="Q120" i="9"/>
  <c r="R120" i="9"/>
  <c r="S120" i="9"/>
  <c r="T120" i="9"/>
  <c r="U120" i="9"/>
  <c r="K122" i="9"/>
  <c r="J122" i="9"/>
  <c r="I122" i="9"/>
  <c r="H122" i="9"/>
  <c r="G122" i="9"/>
  <c r="F122" i="9"/>
  <c r="E122" i="9"/>
  <c r="D122" i="9"/>
  <c r="C118" i="9"/>
  <c r="O118" i="9" s="1"/>
  <c r="C119" i="9"/>
  <c r="C120" i="9"/>
  <c r="D119" i="9"/>
  <c r="D120" i="9"/>
  <c r="E119" i="9"/>
  <c r="E120" i="9"/>
  <c r="K120" i="9" s="1"/>
  <c r="F118" i="9"/>
  <c r="F119" i="9"/>
  <c r="F120" i="9"/>
  <c r="L120" i="9" s="1"/>
  <c r="J120" i="9"/>
  <c r="J119" i="9"/>
  <c r="G120" i="9"/>
  <c r="G119" i="9"/>
  <c r="H120" i="9"/>
  <c r="I120" i="9"/>
  <c r="C158" i="8"/>
  <c r="I136" i="8"/>
  <c r="H136" i="8"/>
  <c r="G136" i="8"/>
  <c r="F136" i="8"/>
  <c r="E136" i="8"/>
  <c r="D136" i="8"/>
  <c r="J136" i="8" s="1"/>
  <c r="C136" i="8"/>
  <c r="I123" i="8"/>
  <c r="H123" i="8"/>
  <c r="G123" i="8"/>
  <c r="F123" i="8"/>
  <c r="E123" i="8"/>
  <c r="D123" i="8"/>
  <c r="J123" i="8" s="1"/>
  <c r="C123" i="8"/>
  <c r="L121" i="8"/>
  <c r="K121" i="8"/>
  <c r="J121" i="8"/>
  <c r="C214" i="2"/>
  <c r="C199" i="2"/>
  <c r="C186" i="2"/>
  <c r="L164" i="2"/>
  <c r="K164" i="2"/>
  <c r="K163" i="2"/>
  <c r="K162" i="2"/>
  <c r="E166" i="2"/>
  <c r="K166" i="2" s="1"/>
  <c r="D166" i="2"/>
  <c r="J166" i="2" s="1"/>
  <c r="C166" i="2"/>
  <c r="J163" i="2"/>
  <c r="I166" i="2"/>
  <c r="I182" i="2"/>
  <c r="H182" i="2"/>
  <c r="G182" i="2"/>
  <c r="F182" i="2"/>
  <c r="E182" i="2"/>
  <c r="D182" i="2"/>
  <c r="J182" i="2" s="1"/>
  <c r="C182" i="2"/>
  <c r="H166" i="2"/>
  <c r="G166" i="2"/>
  <c r="F166" i="2"/>
  <c r="L166" i="2" s="1"/>
  <c r="J164" i="2"/>
  <c r="K51" i="25"/>
  <c r="L42" i="25"/>
  <c r="K42" i="25"/>
  <c r="J42" i="25"/>
  <c r="F156" i="9"/>
  <c r="H119" i="9"/>
  <c r="I119" i="9"/>
  <c r="K119" i="9"/>
  <c r="J120" i="8"/>
  <c r="L120" i="8"/>
  <c r="K120" i="8"/>
  <c r="C229" i="2"/>
  <c r="L163" i="2"/>
  <c r="H117" i="9"/>
  <c r="L51" i="25"/>
  <c r="L41" i="25"/>
  <c r="K41" i="25"/>
  <c r="J41" i="25"/>
  <c r="C117" i="9"/>
  <c r="D118" i="9"/>
  <c r="Y118" i="9" s="1"/>
  <c r="E118" i="9"/>
  <c r="Q118" i="9" s="1"/>
  <c r="G118" i="9"/>
  <c r="H118" i="9"/>
  <c r="I118" i="9"/>
  <c r="D158" i="8"/>
  <c r="L119" i="8"/>
  <c r="K119" i="8"/>
  <c r="J119" i="8"/>
  <c r="D214" i="2"/>
  <c r="F181" i="2"/>
  <c r="D181" i="2"/>
  <c r="D229" i="2"/>
  <c r="C181" i="2"/>
  <c r="C213" i="2" s="1"/>
  <c r="L162" i="2"/>
  <c r="J162" i="2"/>
  <c r="I50" i="25"/>
  <c r="H50" i="25"/>
  <c r="G50" i="25"/>
  <c r="F50" i="25"/>
  <c r="E50" i="25"/>
  <c r="D50" i="25"/>
  <c r="C50" i="25"/>
  <c r="L40" i="25"/>
  <c r="K40" i="25"/>
  <c r="J40" i="25"/>
  <c r="D117" i="9"/>
  <c r="C116" i="9"/>
  <c r="O116" i="9" s="1"/>
  <c r="E117" i="9"/>
  <c r="F117" i="9"/>
  <c r="G117" i="9"/>
  <c r="I117" i="9"/>
  <c r="I135" i="8"/>
  <c r="H135" i="8"/>
  <c r="G135" i="8"/>
  <c r="F135" i="8"/>
  <c r="E135" i="8"/>
  <c r="D135" i="8"/>
  <c r="C135" i="8"/>
  <c r="L118" i="8"/>
  <c r="K118" i="8"/>
  <c r="J118" i="8"/>
  <c r="I181" i="2"/>
  <c r="G181" i="2"/>
  <c r="H181" i="2"/>
  <c r="E181" i="2"/>
  <c r="L161" i="2"/>
  <c r="K161" i="2"/>
  <c r="J161" i="2"/>
  <c r="L39" i="25"/>
  <c r="K39" i="25"/>
  <c r="J39" i="25"/>
  <c r="C112" i="9"/>
  <c r="O112" i="9" s="1"/>
  <c r="D112" i="9"/>
  <c r="Y112" i="9" s="1"/>
  <c r="E112" i="9"/>
  <c r="Q112" i="9" s="1"/>
  <c r="F112" i="9"/>
  <c r="AA112" i="9" s="1"/>
  <c r="G112" i="9"/>
  <c r="AB112" i="9" s="1"/>
  <c r="H112" i="9"/>
  <c r="I112" i="9"/>
  <c r="AD112" i="9" s="1"/>
  <c r="P112" i="9"/>
  <c r="C113" i="9"/>
  <c r="O113" i="9" s="1"/>
  <c r="D113" i="9"/>
  <c r="Y113" i="9" s="1"/>
  <c r="E113" i="9"/>
  <c r="Q113" i="9" s="1"/>
  <c r="F113" i="9"/>
  <c r="R113" i="9" s="1"/>
  <c r="G113" i="9"/>
  <c r="AB113" i="9" s="1"/>
  <c r="H113" i="9"/>
  <c r="I113" i="9"/>
  <c r="AD113" i="9" s="1"/>
  <c r="C114" i="9"/>
  <c r="O114" i="9" s="1"/>
  <c r="D114" i="9"/>
  <c r="Y114" i="9" s="1"/>
  <c r="E114" i="9"/>
  <c r="Q114" i="9" s="1"/>
  <c r="F114" i="9"/>
  <c r="AA114" i="9" s="1"/>
  <c r="G114" i="9"/>
  <c r="AB114" i="9" s="1"/>
  <c r="H114" i="9"/>
  <c r="T114" i="9" s="1"/>
  <c r="I114" i="9"/>
  <c r="C115" i="9"/>
  <c r="O115" i="9" s="1"/>
  <c r="D115" i="9"/>
  <c r="Y115" i="9" s="1"/>
  <c r="E115" i="9"/>
  <c r="Q115" i="9" s="1"/>
  <c r="F115" i="9"/>
  <c r="AA115" i="9" s="1"/>
  <c r="G115" i="9"/>
  <c r="AB115" i="9" s="1"/>
  <c r="H115" i="9"/>
  <c r="T115" i="9" s="1"/>
  <c r="I115" i="9"/>
  <c r="AD115" i="9" s="1"/>
  <c r="D116" i="9"/>
  <c r="Y116" i="9" s="1"/>
  <c r="E116" i="9"/>
  <c r="Q116" i="9" s="1"/>
  <c r="F116" i="9"/>
  <c r="R116" i="9" s="1"/>
  <c r="G116" i="9"/>
  <c r="AB116" i="9" s="1"/>
  <c r="H116" i="9"/>
  <c r="T116" i="9" s="1"/>
  <c r="I116" i="9"/>
  <c r="AD116" i="9" s="1"/>
  <c r="L117" i="8"/>
  <c r="K117" i="8"/>
  <c r="J117" i="8"/>
  <c r="L160" i="2"/>
  <c r="K160" i="2"/>
  <c r="J160" i="2"/>
  <c r="L38" i="25"/>
  <c r="K38" i="25"/>
  <c r="J38" i="25"/>
  <c r="L37" i="25"/>
  <c r="K37" i="25"/>
  <c r="J37" i="25"/>
  <c r="AD107" i="9"/>
  <c r="AD109" i="9"/>
  <c r="AC107" i="9"/>
  <c r="AC109" i="9"/>
  <c r="AB107" i="9"/>
  <c r="AB109" i="9"/>
  <c r="AA107" i="9"/>
  <c r="AA109" i="9"/>
  <c r="Z107" i="9"/>
  <c r="Z109" i="9"/>
  <c r="Y107" i="9"/>
  <c r="Y109" i="9"/>
  <c r="U107" i="9"/>
  <c r="U109" i="9"/>
  <c r="T107" i="9"/>
  <c r="T109" i="9"/>
  <c r="S107" i="9"/>
  <c r="S109" i="9"/>
  <c r="R107" i="9"/>
  <c r="R109" i="9"/>
  <c r="Q107" i="9"/>
  <c r="Q109" i="9"/>
  <c r="P107" i="9"/>
  <c r="P109" i="9"/>
  <c r="L116" i="8"/>
  <c r="K116" i="8"/>
  <c r="J116" i="8"/>
  <c r="L159" i="2"/>
  <c r="K159" i="2"/>
  <c r="J159" i="2"/>
  <c r="L107" i="9"/>
  <c r="L109" i="9"/>
  <c r="L115" i="8"/>
  <c r="K115" i="8"/>
  <c r="J115" i="8"/>
  <c r="L114" i="8"/>
  <c r="K114" i="8"/>
  <c r="J114" i="8"/>
  <c r="L158" i="2"/>
  <c r="K158" i="2"/>
  <c r="J158" i="2"/>
  <c r="L157" i="2"/>
  <c r="K157" i="2"/>
  <c r="J157" i="2"/>
  <c r="L36" i="25"/>
  <c r="K36" i="25"/>
  <c r="J36" i="25"/>
  <c r="K113" i="8"/>
  <c r="J156" i="2"/>
  <c r="J35" i="25"/>
  <c r="K35" i="25"/>
  <c r="L35" i="25"/>
  <c r="J113" i="8"/>
  <c r="L113" i="8"/>
  <c r="J112" i="8"/>
  <c r="K156" i="2"/>
  <c r="L156" i="2"/>
  <c r="J155" i="2"/>
  <c r="F111" i="9"/>
  <c r="R111" i="9" s="1"/>
  <c r="I111" i="9"/>
  <c r="U111" i="9" s="1"/>
  <c r="D111" i="9"/>
  <c r="Y111" i="9" s="1"/>
  <c r="E111" i="9"/>
  <c r="Q111" i="9" s="1"/>
  <c r="G111" i="9"/>
  <c r="AB111" i="9" s="1"/>
  <c r="H111" i="9"/>
  <c r="AC111" i="9" s="1"/>
  <c r="C111" i="9"/>
  <c r="X111" i="9" s="1"/>
  <c r="I110" i="9"/>
  <c r="U110" i="9" s="1"/>
  <c r="H110" i="9"/>
  <c r="AC110" i="9" s="1"/>
  <c r="G110" i="9"/>
  <c r="S110" i="9" s="1"/>
  <c r="F110" i="9"/>
  <c r="AA110" i="9" s="1"/>
  <c r="E110" i="9"/>
  <c r="Q110" i="9" s="1"/>
  <c r="D110" i="9"/>
  <c r="P110" i="9" s="1"/>
  <c r="C110" i="9"/>
  <c r="O110" i="9" s="1"/>
  <c r="K34" i="25"/>
  <c r="J33" i="25"/>
  <c r="J34" i="25"/>
  <c r="L34" i="25"/>
  <c r="L112" i="8"/>
  <c r="K112" i="8"/>
  <c r="L154" i="2"/>
  <c r="K154" i="2"/>
  <c r="J154" i="2"/>
  <c r="C109" i="9"/>
  <c r="O109" i="9" s="1"/>
  <c r="J109" i="9"/>
  <c r="K109" i="9"/>
  <c r="L32" i="25"/>
  <c r="K32" i="25"/>
  <c r="J32" i="25"/>
  <c r="L110" i="8"/>
  <c r="K110" i="8"/>
  <c r="J110" i="8"/>
  <c r="L153" i="2"/>
  <c r="K153" i="2"/>
  <c r="J153" i="2"/>
  <c r="L31" i="25"/>
  <c r="K31" i="25"/>
  <c r="J31" i="25"/>
  <c r="G108" i="9"/>
  <c r="AB108" i="9" s="1"/>
  <c r="H108" i="9"/>
  <c r="T108" i="9" s="1"/>
  <c r="I108" i="9"/>
  <c r="U108" i="9" s="1"/>
  <c r="F108" i="9"/>
  <c r="R108" i="9" s="1"/>
  <c r="E108" i="9"/>
  <c r="Q108" i="9" s="1"/>
  <c r="D108" i="9"/>
  <c r="Y108" i="9" s="1"/>
  <c r="C106" i="9"/>
  <c r="C107" i="9"/>
  <c r="O107" i="9" s="1"/>
  <c r="C108" i="9"/>
  <c r="O108" i="9" s="1"/>
  <c r="L109" i="8"/>
  <c r="K109" i="8"/>
  <c r="J109" i="8"/>
  <c r="K155" i="2"/>
  <c r="L155" i="2"/>
  <c r="L152" i="2"/>
  <c r="K152" i="2"/>
  <c r="J152" i="2"/>
  <c r="L119" i="9" l="1"/>
  <c r="AB134" i="9"/>
  <c r="AA118" i="9"/>
  <c r="K182" i="2"/>
  <c r="L182" i="2"/>
  <c r="AD119" i="9"/>
  <c r="U119" i="9"/>
  <c r="AC119" i="9"/>
  <c r="T119" i="9"/>
  <c r="AB119" i="9"/>
  <c r="S119" i="9"/>
  <c r="AA119" i="9"/>
  <c r="R119" i="9"/>
  <c r="Z119" i="9"/>
  <c r="Q119" i="9"/>
  <c r="X119" i="9"/>
  <c r="O119" i="9"/>
  <c r="Y119" i="9"/>
  <c r="P119" i="9"/>
  <c r="D63" i="25"/>
  <c r="D170" i="8"/>
  <c r="AB118" i="9"/>
  <c r="S118" i="9"/>
  <c r="R118" i="9"/>
  <c r="L118" i="9"/>
  <c r="C56" i="25"/>
  <c r="C62" i="25" s="1"/>
  <c r="D228" i="2"/>
  <c r="E229" i="2"/>
  <c r="D156" i="9"/>
  <c r="C170" i="8"/>
  <c r="L136" i="8"/>
  <c r="T134" i="9"/>
  <c r="X134" i="9"/>
  <c r="J51" i="25"/>
  <c r="E63" i="25"/>
  <c r="Z118" i="9"/>
  <c r="P134" i="9"/>
  <c r="U118" i="9"/>
  <c r="K118" i="9"/>
  <c r="AD118" i="9"/>
  <c r="AC134" i="9"/>
  <c r="J118" i="9"/>
  <c r="P118" i="9"/>
  <c r="T118" i="9"/>
  <c r="X118" i="9"/>
  <c r="AC118" i="9"/>
  <c r="C157" i="8"/>
  <c r="C169" i="8" s="1"/>
  <c r="D169" i="8"/>
  <c r="K136" i="8"/>
  <c r="E170" i="8"/>
  <c r="Z114" i="9"/>
  <c r="AA113" i="9"/>
  <c r="R114" i="9"/>
  <c r="Z115" i="9"/>
  <c r="C133" i="9"/>
  <c r="K181" i="2"/>
  <c r="J181" i="2"/>
  <c r="L181" i="2"/>
  <c r="J135" i="8"/>
  <c r="U117" i="9"/>
  <c r="AD117" i="9"/>
  <c r="L117" i="9"/>
  <c r="T117" i="9"/>
  <c r="AC117" i="9"/>
  <c r="K117" i="9"/>
  <c r="S117" i="9"/>
  <c r="AB117" i="9"/>
  <c r="J117" i="9"/>
  <c r="R117" i="9"/>
  <c r="AA117" i="9"/>
  <c r="Q117" i="9"/>
  <c r="Z117" i="9"/>
  <c r="O117" i="9"/>
  <c r="X117" i="9"/>
  <c r="P117" i="9"/>
  <c r="Y117" i="9"/>
  <c r="J50" i="25"/>
  <c r="J115" i="9"/>
  <c r="S112" i="9"/>
  <c r="X113" i="9"/>
  <c r="J113" i="9"/>
  <c r="S115" i="9"/>
  <c r="R115" i="9"/>
  <c r="Z112" i="9"/>
  <c r="K115" i="9"/>
  <c r="L114" i="9"/>
  <c r="R112" i="9"/>
  <c r="L112" i="9"/>
  <c r="S114" i="9"/>
  <c r="X112" i="9"/>
  <c r="X114" i="9"/>
  <c r="L113" i="9"/>
  <c r="L115" i="9"/>
  <c r="Z113" i="9"/>
  <c r="K113" i="9"/>
  <c r="X116" i="9"/>
  <c r="X115" i="9"/>
  <c r="AD114" i="9"/>
  <c r="K114" i="9"/>
  <c r="J112" i="9"/>
  <c r="S116" i="9"/>
  <c r="J114" i="9"/>
  <c r="S113" i="9"/>
  <c r="K112" i="9"/>
  <c r="O106" i="9"/>
  <c r="L116" i="9"/>
  <c r="AA116" i="9"/>
  <c r="K116" i="9"/>
  <c r="Z116" i="9"/>
  <c r="P116" i="9"/>
  <c r="P115" i="9"/>
  <c r="P114" i="9"/>
  <c r="P113" i="9"/>
  <c r="AC116" i="9"/>
  <c r="U116" i="9"/>
  <c r="AC115" i="9"/>
  <c r="U115" i="9"/>
  <c r="AC114" i="9"/>
  <c r="U114" i="9"/>
  <c r="AC113" i="9"/>
  <c r="U113" i="9"/>
  <c r="AC112" i="9"/>
  <c r="U112" i="9"/>
  <c r="T113" i="9"/>
  <c r="T112" i="9"/>
  <c r="J116" i="9"/>
  <c r="X110" i="9"/>
  <c r="Z108" i="9"/>
  <c r="AD110" i="9"/>
  <c r="X109" i="9"/>
  <c r="R110" i="9"/>
  <c r="X108" i="9"/>
  <c r="AA111" i="9"/>
  <c r="AB110" i="9"/>
  <c r="AD108" i="9"/>
  <c r="X107" i="9"/>
  <c r="Z111" i="9"/>
  <c r="AC108" i="9"/>
  <c r="X106" i="9"/>
  <c r="Z110" i="9"/>
  <c r="Y110" i="9"/>
  <c r="AA108" i="9"/>
  <c r="AD111" i="9"/>
  <c r="L108" i="9"/>
  <c r="P108" i="9"/>
  <c r="S111" i="9"/>
  <c r="T110" i="9"/>
  <c r="T111" i="9"/>
  <c r="O111" i="9"/>
  <c r="P111" i="9"/>
  <c r="S108" i="9"/>
  <c r="L111" i="9"/>
  <c r="L110" i="9"/>
  <c r="L123" i="8"/>
  <c r="K123" i="8"/>
  <c r="J111" i="9"/>
  <c r="E62" i="25"/>
  <c r="J110" i="9"/>
  <c r="K110" i="9"/>
  <c r="K111" i="9"/>
  <c r="J108" i="9"/>
  <c r="K108" i="9"/>
  <c r="L33" i="25"/>
  <c r="K33" i="25"/>
  <c r="J107" i="9"/>
  <c r="L111" i="8"/>
  <c r="K111" i="8"/>
  <c r="J111" i="8"/>
  <c r="L30" i="25"/>
  <c r="K30" i="25"/>
  <c r="J30" i="25"/>
  <c r="K107" i="9"/>
  <c r="L108" i="8"/>
  <c r="K108" i="8"/>
  <c r="J108" i="8"/>
  <c r="L151" i="2"/>
  <c r="K151" i="2"/>
  <c r="J151" i="2"/>
  <c r="A5" i="9"/>
  <c r="D49" i="25"/>
  <c r="E49" i="25"/>
  <c r="F49" i="25"/>
  <c r="G49" i="25"/>
  <c r="H49" i="25"/>
  <c r="I49" i="25"/>
  <c r="C49" i="25"/>
  <c r="C55" i="25" s="1"/>
  <c r="C61" i="25" s="1"/>
  <c r="D48" i="25"/>
  <c r="E48" i="25"/>
  <c r="F48" i="25"/>
  <c r="G48" i="25"/>
  <c r="H48" i="25"/>
  <c r="I48" i="25"/>
  <c r="C48" i="25"/>
  <c r="C54" i="25" s="1"/>
  <c r="C60" i="25" s="1"/>
  <c r="J29" i="25"/>
  <c r="K29" i="25"/>
  <c r="L29" i="25"/>
  <c r="L28" i="25"/>
  <c r="K28" i="25"/>
  <c r="J28" i="25"/>
  <c r="D106" i="9"/>
  <c r="D133" i="9" s="1"/>
  <c r="E106" i="9"/>
  <c r="E133" i="9" s="1"/>
  <c r="F106" i="9"/>
  <c r="F133" i="9" s="1"/>
  <c r="G106" i="9"/>
  <c r="G133" i="9" s="1"/>
  <c r="H106" i="9"/>
  <c r="H133" i="9" s="1"/>
  <c r="I106" i="9"/>
  <c r="I133" i="9" s="1"/>
  <c r="I105" i="9"/>
  <c r="AD105" i="9" s="1"/>
  <c r="H105" i="9"/>
  <c r="AC105" i="9" s="1"/>
  <c r="G105" i="9"/>
  <c r="AB105" i="9" s="1"/>
  <c r="F105" i="9"/>
  <c r="AA105" i="9" s="1"/>
  <c r="E105" i="9"/>
  <c r="Z105" i="9" s="1"/>
  <c r="D105" i="9"/>
  <c r="Y105" i="9" s="1"/>
  <c r="C105" i="9"/>
  <c r="X105" i="9" s="1"/>
  <c r="E169" i="8"/>
  <c r="C134" i="8"/>
  <c r="C156" i="8" s="1"/>
  <c r="D134" i="8"/>
  <c r="D146" i="8" s="1"/>
  <c r="E134" i="8"/>
  <c r="E146" i="8" s="1"/>
  <c r="F134" i="8"/>
  <c r="F146" i="8" s="1"/>
  <c r="G134" i="8"/>
  <c r="G146" i="8" s="1"/>
  <c r="H134" i="8"/>
  <c r="H146" i="8" s="1"/>
  <c r="I134" i="8"/>
  <c r="I146" i="8" s="1"/>
  <c r="L106" i="8"/>
  <c r="K106" i="8"/>
  <c r="J106" i="8"/>
  <c r="D180" i="2"/>
  <c r="D199" i="2" s="1"/>
  <c r="E180" i="2"/>
  <c r="E199" i="2" s="1"/>
  <c r="F180" i="2"/>
  <c r="F199" i="2" s="1"/>
  <c r="G180" i="2"/>
  <c r="G199" i="2" s="1"/>
  <c r="H180" i="2"/>
  <c r="H199" i="2" s="1"/>
  <c r="I180" i="2"/>
  <c r="I199" i="2" s="1"/>
  <c r="C180" i="2"/>
  <c r="D213" i="2" s="1"/>
  <c r="L149" i="2"/>
  <c r="K149" i="2"/>
  <c r="J149" i="2"/>
  <c r="C104" i="9"/>
  <c r="X104" i="9" s="1"/>
  <c r="D104" i="9"/>
  <c r="Y104" i="9" s="1"/>
  <c r="E104" i="9"/>
  <c r="Z104" i="9" s="1"/>
  <c r="F104" i="9"/>
  <c r="AA104" i="9" s="1"/>
  <c r="G104" i="9"/>
  <c r="AB104" i="9" s="1"/>
  <c r="H104" i="9"/>
  <c r="AC104" i="9" s="1"/>
  <c r="I104" i="9"/>
  <c r="AD104" i="9" s="1"/>
  <c r="L27" i="25"/>
  <c r="K27" i="25"/>
  <c r="J27" i="25"/>
  <c r="L105" i="8"/>
  <c r="K105" i="8"/>
  <c r="J105" i="8"/>
  <c r="L148" i="2"/>
  <c r="K148" i="2"/>
  <c r="J148" i="2"/>
  <c r="C103" i="9"/>
  <c r="X103" i="9" s="1"/>
  <c r="D103" i="9"/>
  <c r="Y103" i="9" s="1"/>
  <c r="E103" i="9"/>
  <c r="Z103" i="9" s="1"/>
  <c r="F103" i="9"/>
  <c r="AA103" i="9" s="1"/>
  <c r="G103" i="9"/>
  <c r="AB103" i="9" s="1"/>
  <c r="H103" i="9"/>
  <c r="AC103" i="9" s="1"/>
  <c r="I103" i="9"/>
  <c r="AD103" i="9" s="1"/>
  <c r="L26" i="25"/>
  <c r="K26" i="25"/>
  <c r="J26" i="25"/>
  <c r="L104" i="8"/>
  <c r="K104" i="8"/>
  <c r="J104" i="8"/>
  <c r="L147" i="2"/>
  <c r="K147" i="2"/>
  <c r="J147" i="2"/>
  <c r="C102" i="9"/>
  <c r="X102" i="9" s="1"/>
  <c r="D102" i="9"/>
  <c r="Y102" i="9" s="1"/>
  <c r="E102" i="9"/>
  <c r="Z102" i="9" s="1"/>
  <c r="F102" i="9"/>
  <c r="AA102" i="9" s="1"/>
  <c r="G102" i="9"/>
  <c r="AB102" i="9" s="1"/>
  <c r="H102" i="9"/>
  <c r="AC102" i="9" s="1"/>
  <c r="I102" i="9"/>
  <c r="AD102" i="9" s="1"/>
  <c r="L25" i="25"/>
  <c r="K25" i="25"/>
  <c r="J25" i="25"/>
  <c r="L103" i="8"/>
  <c r="K103" i="8"/>
  <c r="J103" i="8"/>
  <c r="L146" i="2"/>
  <c r="K146" i="2"/>
  <c r="J146" i="2"/>
  <c r="C101" i="9"/>
  <c r="X101" i="9" s="1"/>
  <c r="D101" i="9"/>
  <c r="Y101" i="9" s="1"/>
  <c r="E101" i="9"/>
  <c r="Z101" i="9" s="1"/>
  <c r="F101" i="9"/>
  <c r="AA101" i="9" s="1"/>
  <c r="G101" i="9"/>
  <c r="AB101" i="9" s="1"/>
  <c r="H101" i="9"/>
  <c r="AC101" i="9" s="1"/>
  <c r="I101" i="9"/>
  <c r="AD101" i="9" s="1"/>
  <c r="L24" i="25"/>
  <c r="K24" i="25"/>
  <c r="J24" i="25"/>
  <c r="L102" i="8"/>
  <c r="K102" i="8"/>
  <c r="J102" i="8"/>
  <c r="L150" i="2"/>
  <c r="K150" i="2"/>
  <c r="J150" i="2"/>
  <c r="L145" i="2"/>
  <c r="K145" i="2"/>
  <c r="J145" i="2"/>
  <c r="C100" i="9"/>
  <c r="X100" i="9" s="1"/>
  <c r="D100" i="9"/>
  <c r="Y100" i="9" s="1"/>
  <c r="E100" i="9"/>
  <c r="Z100" i="9" s="1"/>
  <c r="F100" i="9"/>
  <c r="AA100" i="9" s="1"/>
  <c r="G100" i="9"/>
  <c r="H100" i="9"/>
  <c r="I100" i="9"/>
  <c r="L23" i="25"/>
  <c r="K23" i="25"/>
  <c r="J23" i="25"/>
  <c r="L101" i="8"/>
  <c r="K101" i="8"/>
  <c r="J101" i="8"/>
  <c r="L144" i="2"/>
  <c r="K144" i="2"/>
  <c r="J144" i="2"/>
  <c r="I99" i="9"/>
  <c r="AD99" i="9" s="1"/>
  <c r="H99" i="9"/>
  <c r="AC99" i="9" s="1"/>
  <c r="G99" i="9"/>
  <c r="AB99" i="9" s="1"/>
  <c r="F99" i="9"/>
  <c r="AA99" i="9" s="1"/>
  <c r="E99" i="9"/>
  <c r="D99" i="9"/>
  <c r="C99" i="9"/>
  <c r="X99" i="9" s="1"/>
  <c r="L22" i="25"/>
  <c r="K22" i="25"/>
  <c r="J22" i="25"/>
  <c r="J107" i="8"/>
  <c r="K107" i="8"/>
  <c r="L107" i="8"/>
  <c r="L100" i="8"/>
  <c r="K100" i="8"/>
  <c r="J100" i="8"/>
  <c r="L143" i="2"/>
  <c r="K143" i="2"/>
  <c r="J143" i="2"/>
  <c r="C98" i="9"/>
  <c r="O98" i="9" s="1"/>
  <c r="D98" i="9"/>
  <c r="Y98" i="9" s="1"/>
  <c r="E98" i="9"/>
  <c r="Q98" i="9" s="1"/>
  <c r="F98" i="9"/>
  <c r="AA98" i="9" s="1"/>
  <c r="G98" i="9"/>
  <c r="AB98" i="9" s="1"/>
  <c r="H98" i="9"/>
  <c r="I98" i="9"/>
  <c r="U98" i="9" s="1"/>
  <c r="L99" i="8"/>
  <c r="K99" i="8"/>
  <c r="J99" i="8"/>
  <c r="L142" i="2"/>
  <c r="K142" i="2"/>
  <c r="J142" i="2"/>
  <c r="C97" i="9"/>
  <c r="O97" i="9" s="1"/>
  <c r="D97" i="9"/>
  <c r="Y97" i="9" s="1"/>
  <c r="E97" i="9"/>
  <c r="Z97" i="9" s="1"/>
  <c r="F97" i="9"/>
  <c r="AA97" i="9" s="1"/>
  <c r="G97" i="9"/>
  <c r="H97" i="9"/>
  <c r="I97" i="9"/>
  <c r="L20" i="25"/>
  <c r="K20" i="25"/>
  <c r="J20" i="25"/>
  <c r="L98" i="8"/>
  <c r="K98" i="8"/>
  <c r="J98" i="8"/>
  <c r="L141" i="2"/>
  <c r="K141" i="2"/>
  <c r="J141" i="2"/>
  <c r="C96" i="9"/>
  <c r="X96" i="9" s="1"/>
  <c r="D96" i="9"/>
  <c r="Y96" i="9" s="1"/>
  <c r="E96" i="9"/>
  <c r="Z96" i="9" s="1"/>
  <c r="F96" i="9"/>
  <c r="R96" i="9" s="1"/>
  <c r="G96" i="9"/>
  <c r="H96" i="9"/>
  <c r="I96" i="9"/>
  <c r="L19" i="25"/>
  <c r="K19" i="25"/>
  <c r="J19" i="25"/>
  <c r="L97" i="8"/>
  <c r="K97" i="8"/>
  <c r="J97" i="8"/>
  <c r="L140" i="2"/>
  <c r="K140" i="2"/>
  <c r="J140" i="2"/>
  <c r="I95" i="9"/>
  <c r="AD95" i="9" s="1"/>
  <c r="H95" i="9"/>
  <c r="G95" i="9"/>
  <c r="F95" i="9"/>
  <c r="E95" i="9"/>
  <c r="D95" i="9"/>
  <c r="C95" i="9"/>
  <c r="X95" i="9" s="1"/>
  <c r="L18" i="25"/>
  <c r="K18" i="25"/>
  <c r="J18" i="25"/>
  <c r="L96" i="8"/>
  <c r="K96" i="8"/>
  <c r="J96" i="8"/>
  <c r="L139" i="2"/>
  <c r="K139" i="2"/>
  <c r="J139" i="2"/>
  <c r="L17" i="25"/>
  <c r="K17" i="25"/>
  <c r="J17" i="25"/>
  <c r="C94" i="9"/>
  <c r="X94" i="9" s="1"/>
  <c r="D94" i="9"/>
  <c r="P94" i="9" s="1"/>
  <c r="E94" i="9"/>
  <c r="Z94" i="9" s="1"/>
  <c r="F94" i="9"/>
  <c r="AA94" i="9" s="1"/>
  <c r="G94" i="9"/>
  <c r="H94" i="9"/>
  <c r="T94" i="9" s="1"/>
  <c r="I94" i="9"/>
  <c r="L95" i="8"/>
  <c r="K95" i="8"/>
  <c r="J95" i="8"/>
  <c r="L138" i="2"/>
  <c r="K138" i="2"/>
  <c r="J138" i="2"/>
  <c r="I93" i="9"/>
  <c r="AD93" i="9" s="1"/>
  <c r="H93" i="9"/>
  <c r="AC93" i="9" s="1"/>
  <c r="G93" i="9"/>
  <c r="S93" i="9" s="1"/>
  <c r="F93" i="9"/>
  <c r="AA93" i="9" s="1"/>
  <c r="E93" i="9"/>
  <c r="Q93" i="9" s="1"/>
  <c r="D93" i="9"/>
  <c r="P93" i="9" s="1"/>
  <c r="C93" i="9"/>
  <c r="X93" i="9" s="1"/>
  <c r="L21" i="25"/>
  <c r="K21" i="25"/>
  <c r="J21" i="25"/>
  <c r="I133" i="8"/>
  <c r="H133" i="8"/>
  <c r="G133" i="8"/>
  <c r="F133" i="8"/>
  <c r="E133" i="8"/>
  <c r="D133" i="8"/>
  <c r="C133" i="8"/>
  <c r="C155" i="8" s="1"/>
  <c r="L94" i="8"/>
  <c r="K94" i="8"/>
  <c r="J94" i="8"/>
  <c r="I179" i="2"/>
  <c r="H179" i="2"/>
  <c r="G179" i="2"/>
  <c r="F179" i="2"/>
  <c r="E179" i="2"/>
  <c r="D179" i="2"/>
  <c r="C179" i="2"/>
  <c r="C211" i="2" s="1"/>
  <c r="L137" i="2"/>
  <c r="K137" i="2"/>
  <c r="J137" i="2"/>
  <c r="A6" i="25"/>
  <c r="A6" i="8"/>
  <c r="L16" i="25"/>
  <c r="K16" i="25"/>
  <c r="J16" i="25"/>
  <c r="L15" i="25"/>
  <c r="K15" i="25"/>
  <c r="J15" i="25"/>
  <c r="L14" i="25"/>
  <c r="K14" i="25"/>
  <c r="J14" i="25"/>
  <c r="L13" i="25"/>
  <c r="K13" i="25"/>
  <c r="J13" i="25"/>
  <c r="L12" i="25"/>
  <c r="K12" i="25"/>
  <c r="J12" i="25"/>
  <c r="L11" i="25"/>
  <c r="K11" i="25"/>
  <c r="J11" i="25"/>
  <c r="L10" i="25"/>
  <c r="K10" i="25"/>
  <c r="J10" i="25"/>
  <c r="C92" i="9"/>
  <c r="X92" i="9" s="1"/>
  <c r="D92" i="9"/>
  <c r="Y92" i="9" s="1"/>
  <c r="E92" i="9"/>
  <c r="Z92" i="9" s="1"/>
  <c r="F92" i="9"/>
  <c r="R92" i="9" s="1"/>
  <c r="G92" i="9"/>
  <c r="H92" i="9"/>
  <c r="T92" i="9" s="1"/>
  <c r="I92" i="9"/>
  <c r="AD92" i="9" s="1"/>
  <c r="L93" i="8"/>
  <c r="K93" i="8"/>
  <c r="J93" i="8"/>
  <c r="L136" i="2"/>
  <c r="K136" i="2"/>
  <c r="J136" i="2"/>
  <c r="C91" i="9"/>
  <c r="O91" i="9" s="1"/>
  <c r="D91" i="9"/>
  <c r="Y91" i="9" s="1"/>
  <c r="E91" i="9"/>
  <c r="Q91" i="9" s="1"/>
  <c r="F91" i="9"/>
  <c r="AA91" i="9" s="1"/>
  <c r="G91" i="9"/>
  <c r="H91" i="9"/>
  <c r="I91" i="9"/>
  <c r="L92" i="8"/>
  <c r="K92" i="8"/>
  <c r="J92" i="8"/>
  <c r="L135" i="2"/>
  <c r="K135" i="2"/>
  <c r="J135" i="2"/>
  <c r="C90" i="9"/>
  <c r="O90" i="9" s="1"/>
  <c r="D90" i="9"/>
  <c r="P90" i="9" s="1"/>
  <c r="E90" i="9"/>
  <c r="Z90" i="9" s="1"/>
  <c r="F90" i="9"/>
  <c r="AA90" i="9" s="1"/>
  <c r="G90" i="9"/>
  <c r="H90" i="9"/>
  <c r="I90" i="9"/>
  <c r="L134" i="2"/>
  <c r="K134" i="2"/>
  <c r="J134" i="2"/>
  <c r="L91" i="8"/>
  <c r="K91" i="8"/>
  <c r="J91" i="8"/>
  <c r="C89" i="9"/>
  <c r="X89" i="9" s="1"/>
  <c r="D89" i="9"/>
  <c r="P89" i="9" s="1"/>
  <c r="E89" i="9"/>
  <c r="Q89" i="9" s="1"/>
  <c r="F89" i="9"/>
  <c r="AA89" i="9" s="1"/>
  <c r="G89" i="9"/>
  <c r="S89" i="9" s="1"/>
  <c r="H89" i="9"/>
  <c r="AC89" i="9" s="1"/>
  <c r="I89" i="9"/>
  <c r="U89" i="9" s="1"/>
  <c r="L133" i="2"/>
  <c r="K133" i="2"/>
  <c r="J133" i="2"/>
  <c r="L90" i="8"/>
  <c r="K90" i="8"/>
  <c r="J90" i="8"/>
  <c r="C88" i="9"/>
  <c r="O88" i="9" s="1"/>
  <c r="D88" i="9"/>
  <c r="P88" i="9" s="1"/>
  <c r="E88" i="9"/>
  <c r="Q88" i="9" s="1"/>
  <c r="F88" i="9"/>
  <c r="AA88" i="9" s="1"/>
  <c r="G88" i="9"/>
  <c r="AB88" i="9" s="1"/>
  <c r="H88" i="9"/>
  <c r="T88" i="9" s="1"/>
  <c r="I88" i="9"/>
  <c r="L89" i="8"/>
  <c r="K89" i="8"/>
  <c r="J89" i="8"/>
  <c r="L132" i="2"/>
  <c r="K132" i="2"/>
  <c r="J132" i="2"/>
  <c r="C87" i="9"/>
  <c r="X87" i="9" s="1"/>
  <c r="D87" i="9"/>
  <c r="Y87" i="9" s="1"/>
  <c r="E87" i="9"/>
  <c r="Z87" i="9" s="1"/>
  <c r="F87" i="9"/>
  <c r="AA87" i="9" s="1"/>
  <c r="G87" i="9"/>
  <c r="S87" i="9" s="1"/>
  <c r="H87" i="9"/>
  <c r="AC87" i="9" s="1"/>
  <c r="I87" i="9"/>
  <c r="L88" i="8"/>
  <c r="K88" i="8"/>
  <c r="J88" i="8"/>
  <c r="L131" i="2"/>
  <c r="K131" i="2"/>
  <c r="J131" i="2"/>
  <c r="C86" i="9"/>
  <c r="O86" i="9" s="1"/>
  <c r="D86" i="9"/>
  <c r="Y86" i="9" s="1"/>
  <c r="E86" i="9"/>
  <c r="Z86" i="9" s="1"/>
  <c r="F86" i="9"/>
  <c r="AA86" i="9" s="1"/>
  <c r="G86" i="9"/>
  <c r="S86" i="9" s="1"/>
  <c r="H86" i="9"/>
  <c r="AC86" i="9" s="1"/>
  <c r="I86" i="9"/>
  <c r="AD86" i="9" s="1"/>
  <c r="L87" i="8"/>
  <c r="K87" i="8"/>
  <c r="J87" i="8"/>
  <c r="L130" i="2"/>
  <c r="K130" i="2"/>
  <c r="J130" i="2"/>
  <c r="C85" i="9"/>
  <c r="O85" i="9" s="1"/>
  <c r="D85" i="9"/>
  <c r="P85" i="9" s="1"/>
  <c r="E85" i="9"/>
  <c r="Z85" i="9" s="1"/>
  <c r="F85" i="9"/>
  <c r="R85" i="9" s="1"/>
  <c r="G85" i="9"/>
  <c r="H85" i="9"/>
  <c r="I85" i="9"/>
  <c r="U85" i="9" s="1"/>
  <c r="L86" i="8"/>
  <c r="K86" i="8"/>
  <c r="J86" i="8"/>
  <c r="L129" i="2"/>
  <c r="K129" i="2"/>
  <c r="J129" i="2"/>
  <c r="C84" i="9"/>
  <c r="D84" i="9"/>
  <c r="E84" i="9"/>
  <c r="F84" i="9"/>
  <c r="G84" i="9"/>
  <c r="H84" i="9"/>
  <c r="I84" i="9"/>
  <c r="L85" i="8"/>
  <c r="K85" i="8"/>
  <c r="J85" i="8"/>
  <c r="L128" i="2"/>
  <c r="K128" i="2"/>
  <c r="J128" i="2"/>
  <c r="I82" i="9"/>
  <c r="AD82" i="9" s="1"/>
  <c r="I83" i="9"/>
  <c r="AD83" i="9" s="1"/>
  <c r="H82" i="9"/>
  <c r="AC82" i="9" s="1"/>
  <c r="H83" i="9"/>
  <c r="AC83" i="9" s="1"/>
  <c r="G82" i="9"/>
  <c r="AB82" i="9" s="1"/>
  <c r="G83" i="9"/>
  <c r="S83" i="9" s="1"/>
  <c r="F82" i="9"/>
  <c r="R82" i="9" s="1"/>
  <c r="F83" i="9"/>
  <c r="AA83" i="9" s="1"/>
  <c r="E83" i="9"/>
  <c r="Q83" i="9" s="1"/>
  <c r="D83" i="9"/>
  <c r="P83" i="9" s="1"/>
  <c r="C83" i="9"/>
  <c r="X83" i="9" s="1"/>
  <c r="D82" i="9"/>
  <c r="P82" i="9" s="1"/>
  <c r="L84" i="8"/>
  <c r="K84" i="8"/>
  <c r="J84" i="8"/>
  <c r="I178" i="2"/>
  <c r="H178" i="2"/>
  <c r="G178" i="2"/>
  <c r="F178" i="2"/>
  <c r="E178" i="2"/>
  <c r="D178" i="2"/>
  <c r="C178" i="2"/>
  <c r="L127" i="2"/>
  <c r="K127" i="2"/>
  <c r="J127" i="2"/>
  <c r="E82" i="9"/>
  <c r="Q82" i="9" s="1"/>
  <c r="C82" i="9"/>
  <c r="O82" i="9" s="1"/>
  <c r="L83" i="8"/>
  <c r="K83" i="8"/>
  <c r="J83" i="8"/>
  <c r="L126" i="2"/>
  <c r="K126" i="2"/>
  <c r="J126" i="2"/>
  <c r="I81" i="9"/>
  <c r="H81" i="9"/>
  <c r="AC81" i="9" s="1"/>
  <c r="G81" i="9"/>
  <c r="F81" i="9"/>
  <c r="R81" i="9" s="1"/>
  <c r="E81" i="9"/>
  <c r="Z81" i="9" s="1"/>
  <c r="D81" i="9"/>
  <c r="P81" i="9" s="1"/>
  <c r="C81" i="9"/>
  <c r="X81" i="9" s="1"/>
  <c r="I132" i="8"/>
  <c r="H132" i="8"/>
  <c r="G132" i="8"/>
  <c r="F132" i="8"/>
  <c r="E132" i="8"/>
  <c r="D132" i="8"/>
  <c r="C132" i="8"/>
  <c r="C154" i="8" s="1"/>
  <c r="C166" i="8" s="1"/>
  <c r="J82" i="8"/>
  <c r="K82" i="8"/>
  <c r="L82" i="8"/>
  <c r="L125" i="2"/>
  <c r="K125" i="2"/>
  <c r="J125" i="2"/>
  <c r="C177" i="2"/>
  <c r="A6" i="2"/>
  <c r="C80" i="9"/>
  <c r="O80" i="9" s="1"/>
  <c r="D80" i="9"/>
  <c r="P80" i="9" s="1"/>
  <c r="E80" i="9"/>
  <c r="Q80" i="9" s="1"/>
  <c r="F80" i="9"/>
  <c r="R80" i="9" s="1"/>
  <c r="G80" i="9"/>
  <c r="H80" i="9"/>
  <c r="AC80" i="9" s="1"/>
  <c r="I80" i="9"/>
  <c r="U80" i="9" s="1"/>
  <c r="L81" i="8"/>
  <c r="K81" i="8"/>
  <c r="J81" i="8"/>
  <c r="L124" i="2"/>
  <c r="K124" i="2"/>
  <c r="J124" i="2"/>
  <c r="C79" i="9"/>
  <c r="O79" i="9" s="1"/>
  <c r="D79" i="9"/>
  <c r="P79" i="9" s="1"/>
  <c r="E79" i="9"/>
  <c r="Q79" i="9" s="1"/>
  <c r="F79" i="9"/>
  <c r="R79" i="9" s="1"/>
  <c r="G79" i="9"/>
  <c r="H79" i="9"/>
  <c r="AC79" i="9" s="1"/>
  <c r="I79" i="9"/>
  <c r="U79" i="9" s="1"/>
  <c r="L80" i="8"/>
  <c r="K80" i="8"/>
  <c r="J80" i="8"/>
  <c r="L123" i="2"/>
  <c r="K123" i="2"/>
  <c r="J123" i="2"/>
  <c r="I78" i="9"/>
  <c r="AD78" i="9" s="1"/>
  <c r="H78" i="9"/>
  <c r="AC78" i="9" s="1"/>
  <c r="G78" i="9"/>
  <c r="AB78" i="9" s="1"/>
  <c r="F78" i="9"/>
  <c r="E78" i="9"/>
  <c r="Z78" i="9" s="1"/>
  <c r="D78" i="9"/>
  <c r="P78" i="9" s="1"/>
  <c r="C78" i="9"/>
  <c r="O78" i="9" s="1"/>
  <c r="L79" i="8"/>
  <c r="K79" i="8"/>
  <c r="J79" i="8"/>
  <c r="L122" i="2"/>
  <c r="K122" i="2"/>
  <c r="J122" i="2"/>
  <c r="I76" i="9"/>
  <c r="U76" i="9" s="1"/>
  <c r="H76" i="9"/>
  <c r="AC76" i="9" s="1"/>
  <c r="G76" i="9"/>
  <c r="S76" i="9" s="1"/>
  <c r="F76" i="9"/>
  <c r="R76" i="9" s="1"/>
  <c r="E76" i="9"/>
  <c r="Z76" i="9" s="1"/>
  <c r="D76" i="9"/>
  <c r="P76" i="9" s="1"/>
  <c r="C76" i="9"/>
  <c r="O76" i="9" s="1"/>
  <c r="I77" i="9"/>
  <c r="U77" i="9" s="1"/>
  <c r="H77" i="9"/>
  <c r="T77" i="9" s="1"/>
  <c r="G77" i="9"/>
  <c r="F77" i="9"/>
  <c r="AA77" i="9" s="1"/>
  <c r="E77" i="9"/>
  <c r="Z77" i="9" s="1"/>
  <c r="D77" i="9"/>
  <c r="Y77" i="9" s="1"/>
  <c r="C77" i="9"/>
  <c r="O77" i="9" s="1"/>
  <c r="L78" i="8"/>
  <c r="K78" i="8"/>
  <c r="J78" i="8"/>
  <c r="L121" i="2"/>
  <c r="K121" i="2"/>
  <c r="J121" i="2"/>
  <c r="L77" i="8"/>
  <c r="K77" i="8"/>
  <c r="J77" i="8"/>
  <c r="L120" i="2"/>
  <c r="K120" i="2"/>
  <c r="J120" i="2"/>
  <c r="I75" i="9"/>
  <c r="AD75" i="9" s="1"/>
  <c r="H75" i="9"/>
  <c r="AC75" i="9" s="1"/>
  <c r="G75" i="9"/>
  <c r="S75" i="9" s="1"/>
  <c r="F75" i="9"/>
  <c r="AA75" i="9" s="1"/>
  <c r="E75" i="9"/>
  <c r="Z75" i="9" s="1"/>
  <c r="D75" i="9"/>
  <c r="Y75" i="9" s="1"/>
  <c r="C75" i="9"/>
  <c r="X75" i="9" s="1"/>
  <c r="L76" i="8"/>
  <c r="K76" i="8"/>
  <c r="J76" i="8"/>
  <c r="L119" i="2"/>
  <c r="K119" i="2"/>
  <c r="J119" i="2"/>
  <c r="I74" i="9"/>
  <c r="AD74" i="9" s="1"/>
  <c r="H74" i="9"/>
  <c r="G74" i="9"/>
  <c r="F74" i="9"/>
  <c r="R74" i="9" s="1"/>
  <c r="E74" i="9"/>
  <c r="Z74" i="9" s="1"/>
  <c r="D74" i="9"/>
  <c r="Y74" i="9" s="1"/>
  <c r="C74" i="9"/>
  <c r="X74" i="9" s="1"/>
  <c r="L75" i="8"/>
  <c r="K75" i="8"/>
  <c r="J75" i="8"/>
  <c r="L118" i="2"/>
  <c r="K118" i="2"/>
  <c r="J118" i="2"/>
  <c r="I70" i="9"/>
  <c r="AD70" i="9" s="1"/>
  <c r="I71" i="9"/>
  <c r="AD71" i="9" s="1"/>
  <c r="I72" i="9"/>
  <c r="I73" i="9"/>
  <c r="AD73" i="9" s="1"/>
  <c r="H70" i="9"/>
  <c r="T70" i="9" s="1"/>
  <c r="H71" i="9"/>
  <c r="T71" i="9" s="1"/>
  <c r="H72" i="9"/>
  <c r="H73" i="9"/>
  <c r="G70" i="9"/>
  <c r="AB70" i="9" s="1"/>
  <c r="G71" i="9"/>
  <c r="G72" i="9"/>
  <c r="S72" i="9" s="1"/>
  <c r="G73" i="9"/>
  <c r="S73" i="9" s="1"/>
  <c r="F70" i="9"/>
  <c r="R70" i="9" s="1"/>
  <c r="F71" i="9"/>
  <c r="R71" i="9" s="1"/>
  <c r="F72" i="9"/>
  <c r="AA72" i="9" s="1"/>
  <c r="F73" i="9"/>
  <c r="R73" i="9" s="1"/>
  <c r="E70" i="9"/>
  <c r="Q70" i="9" s="1"/>
  <c r="E71" i="9"/>
  <c r="Z71" i="9" s="1"/>
  <c r="E72" i="9"/>
  <c r="Q72" i="9" s="1"/>
  <c r="E73" i="9"/>
  <c r="Z73" i="9" s="1"/>
  <c r="D70" i="9"/>
  <c r="Y70" i="9" s="1"/>
  <c r="D71" i="9"/>
  <c r="Y71" i="9" s="1"/>
  <c r="D72" i="9"/>
  <c r="P72" i="9" s="1"/>
  <c r="D73" i="9"/>
  <c r="Y73" i="9" s="1"/>
  <c r="C70" i="9"/>
  <c r="X70" i="9" s="1"/>
  <c r="C71" i="9"/>
  <c r="X71" i="9" s="1"/>
  <c r="C72" i="9"/>
  <c r="X72" i="9" s="1"/>
  <c r="C73" i="9"/>
  <c r="X73" i="9" s="1"/>
  <c r="L74" i="8"/>
  <c r="K74" i="8"/>
  <c r="J74" i="8"/>
  <c r="L117" i="2"/>
  <c r="K117" i="2"/>
  <c r="J117" i="2"/>
  <c r="L73" i="8"/>
  <c r="K73" i="8"/>
  <c r="J73" i="8"/>
  <c r="L116" i="2"/>
  <c r="K116" i="2"/>
  <c r="J116" i="2"/>
  <c r="L115" i="2"/>
  <c r="K115" i="2"/>
  <c r="J115" i="2"/>
  <c r="L72" i="8"/>
  <c r="K72" i="8"/>
  <c r="J72" i="8"/>
  <c r="F69" i="9"/>
  <c r="R69" i="9" s="1"/>
  <c r="E69" i="9"/>
  <c r="D69" i="9"/>
  <c r="P69" i="9" s="1"/>
  <c r="C69" i="9"/>
  <c r="X69" i="9" s="1"/>
  <c r="L71" i="8"/>
  <c r="K71" i="8"/>
  <c r="J71" i="8"/>
  <c r="L114" i="2"/>
  <c r="K114" i="2"/>
  <c r="J114" i="2"/>
  <c r="C68" i="9"/>
  <c r="X68" i="9" s="1"/>
  <c r="C59" i="9"/>
  <c r="C58" i="9"/>
  <c r="F177" i="2"/>
  <c r="D177" i="2"/>
  <c r="C176" i="2"/>
  <c r="C175" i="2"/>
  <c r="C169" i="2"/>
  <c r="I69" i="9"/>
  <c r="H69" i="9"/>
  <c r="T69" i="9" s="1"/>
  <c r="G69" i="9"/>
  <c r="AB69" i="9" s="1"/>
  <c r="I131" i="8"/>
  <c r="H131" i="8"/>
  <c r="G131" i="8"/>
  <c r="F131" i="8"/>
  <c r="E131" i="8"/>
  <c r="D131" i="8"/>
  <c r="C131" i="8"/>
  <c r="I177" i="2"/>
  <c r="H177" i="2"/>
  <c r="G177" i="2"/>
  <c r="E177" i="2"/>
  <c r="E67" i="9"/>
  <c r="Z67" i="9" s="1"/>
  <c r="L70" i="8"/>
  <c r="K70" i="8"/>
  <c r="J70" i="8"/>
  <c r="L113" i="2"/>
  <c r="K113" i="2"/>
  <c r="J113" i="2"/>
  <c r="I68" i="9"/>
  <c r="H68" i="9"/>
  <c r="AC68" i="9" s="1"/>
  <c r="G68" i="9"/>
  <c r="S68" i="9" s="1"/>
  <c r="F68" i="9"/>
  <c r="AA68" i="9" s="1"/>
  <c r="E68" i="9"/>
  <c r="D68" i="9"/>
  <c r="L69" i="8"/>
  <c r="K69" i="8"/>
  <c r="J69" i="8"/>
  <c r="L112" i="2"/>
  <c r="K112" i="2"/>
  <c r="J112" i="2"/>
  <c r="S134" i="9" l="1"/>
  <c r="F168" i="9"/>
  <c r="H156" i="9"/>
  <c r="Q134" i="9"/>
  <c r="K134" i="9"/>
  <c r="Y134" i="9"/>
  <c r="E168" i="9"/>
  <c r="O134" i="9"/>
  <c r="E156" i="9"/>
  <c r="G156" i="9"/>
  <c r="E155" i="9"/>
  <c r="D167" i="9" s="1"/>
  <c r="Z134" i="9"/>
  <c r="R134" i="9"/>
  <c r="AA134" i="9"/>
  <c r="L134" i="9"/>
  <c r="U134" i="9"/>
  <c r="AD134" i="9"/>
  <c r="D155" i="9"/>
  <c r="C146" i="8"/>
  <c r="D157" i="8" s="1"/>
  <c r="C212" i="2"/>
  <c r="C227" i="2" s="1"/>
  <c r="C198" i="2"/>
  <c r="D212" i="2" s="1"/>
  <c r="J133" i="9"/>
  <c r="D186" i="2"/>
  <c r="E197" i="2"/>
  <c r="E198" i="2"/>
  <c r="D198" i="2"/>
  <c r="E186" i="2"/>
  <c r="AD106" i="9"/>
  <c r="AD133" i="9"/>
  <c r="AC106" i="9"/>
  <c r="AB106" i="9"/>
  <c r="AA106" i="9"/>
  <c r="AA133" i="9"/>
  <c r="Z106" i="9"/>
  <c r="Q133" i="9"/>
  <c r="Y106" i="9"/>
  <c r="C228" i="2"/>
  <c r="C155" i="9"/>
  <c r="G155" i="9" s="1"/>
  <c r="P99" i="9"/>
  <c r="Y99" i="9"/>
  <c r="Q99" i="9"/>
  <c r="Z99" i="9"/>
  <c r="S100" i="9"/>
  <c r="AB100" i="9"/>
  <c r="U100" i="9"/>
  <c r="AD100" i="9"/>
  <c r="T100" i="9"/>
  <c r="AC100" i="9"/>
  <c r="S99" i="9"/>
  <c r="O100" i="9"/>
  <c r="P101" i="9"/>
  <c r="T102" i="9"/>
  <c r="R103" i="9"/>
  <c r="P104" i="9"/>
  <c r="O105" i="9"/>
  <c r="U105" i="9"/>
  <c r="L105" i="9"/>
  <c r="P106" i="9"/>
  <c r="T99" i="9"/>
  <c r="U101" i="9"/>
  <c r="L101" i="9"/>
  <c r="O101" i="9"/>
  <c r="S102" i="9"/>
  <c r="Q103" i="9"/>
  <c r="L104" i="9"/>
  <c r="U104" i="9"/>
  <c r="O104" i="9"/>
  <c r="P105" i="9"/>
  <c r="L106" i="9"/>
  <c r="U106" i="9"/>
  <c r="O99" i="9"/>
  <c r="U99" i="9"/>
  <c r="T101" i="9"/>
  <c r="R102" i="9"/>
  <c r="P103" i="9"/>
  <c r="T104" i="9"/>
  <c r="Q105" i="9"/>
  <c r="T106" i="9"/>
  <c r="R100" i="9"/>
  <c r="S101" i="9"/>
  <c r="Q102" i="9"/>
  <c r="L103" i="9"/>
  <c r="U103" i="9"/>
  <c r="O103" i="9"/>
  <c r="S104" i="9"/>
  <c r="R105" i="9"/>
  <c r="S106" i="9"/>
  <c r="Q100" i="9"/>
  <c r="R101" i="9"/>
  <c r="P102" i="9"/>
  <c r="T103" i="9"/>
  <c r="R104" i="9"/>
  <c r="S105" i="9"/>
  <c r="R106" i="9"/>
  <c r="R99" i="9"/>
  <c r="P100" i="9"/>
  <c r="Q101" i="9"/>
  <c r="U102" i="9"/>
  <c r="L102" i="9"/>
  <c r="O102" i="9"/>
  <c r="S103" i="9"/>
  <c r="Q104" i="9"/>
  <c r="T105" i="9"/>
  <c r="Q106" i="9"/>
  <c r="O133" i="9"/>
  <c r="D166" i="8"/>
  <c r="K134" i="8"/>
  <c r="D227" i="2"/>
  <c r="E224" i="2"/>
  <c r="E145" i="8"/>
  <c r="L180" i="2"/>
  <c r="I145" i="8"/>
  <c r="D197" i="2"/>
  <c r="F144" i="8"/>
  <c r="J134" i="8"/>
  <c r="D61" i="25"/>
  <c r="E61" i="25"/>
  <c r="G144" i="8"/>
  <c r="H144" i="8"/>
  <c r="I144" i="8"/>
  <c r="F145" i="8"/>
  <c r="D144" i="8"/>
  <c r="D145" i="8"/>
  <c r="F197" i="2"/>
  <c r="H198" i="2"/>
  <c r="G197" i="2"/>
  <c r="J180" i="2"/>
  <c r="H197" i="2"/>
  <c r="F198" i="2"/>
  <c r="I197" i="2"/>
  <c r="K180" i="2"/>
  <c r="C168" i="8"/>
  <c r="D154" i="9"/>
  <c r="E144" i="8"/>
  <c r="C145" i="8"/>
  <c r="D156" i="8" s="1"/>
  <c r="H145" i="8"/>
  <c r="C144" i="8"/>
  <c r="D155" i="8" s="1"/>
  <c r="G145" i="8"/>
  <c r="F186" i="2"/>
  <c r="I198" i="2"/>
  <c r="E228" i="2"/>
  <c r="D224" i="2"/>
  <c r="I186" i="2"/>
  <c r="E227" i="2"/>
  <c r="H186" i="2"/>
  <c r="C197" i="2"/>
  <c r="D211" i="2" s="1"/>
  <c r="G198" i="2"/>
  <c r="G186" i="2"/>
  <c r="K50" i="25"/>
  <c r="D62" i="25"/>
  <c r="L50" i="25"/>
  <c r="J106" i="9"/>
  <c r="X133" i="9"/>
  <c r="J105" i="9"/>
  <c r="I132" i="9"/>
  <c r="I144" i="9" s="1"/>
  <c r="D132" i="9"/>
  <c r="D144" i="9" s="1"/>
  <c r="E132" i="9"/>
  <c r="Q132" i="9" s="1"/>
  <c r="F132" i="9"/>
  <c r="F144" i="9" s="1"/>
  <c r="C132" i="9"/>
  <c r="E154" i="9" s="1"/>
  <c r="D166" i="9" s="1"/>
  <c r="G132" i="9"/>
  <c r="G144" i="9" s="1"/>
  <c r="C131" i="9"/>
  <c r="E153" i="9" s="1"/>
  <c r="D165" i="9" s="1"/>
  <c r="H132" i="9"/>
  <c r="H144" i="9" s="1"/>
  <c r="K105" i="9"/>
  <c r="K106" i="9"/>
  <c r="L134" i="8"/>
  <c r="D168" i="8"/>
  <c r="E168" i="8"/>
  <c r="J104" i="9"/>
  <c r="K104" i="9"/>
  <c r="J103" i="9"/>
  <c r="K103" i="9"/>
  <c r="K102" i="9"/>
  <c r="J102" i="9"/>
  <c r="J101" i="9"/>
  <c r="K101" i="9"/>
  <c r="P97" i="9"/>
  <c r="L100" i="9"/>
  <c r="J100" i="9"/>
  <c r="K100" i="9"/>
  <c r="J99" i="9"/>
  <c r="AD98" i="9"/>
  <c r="K99" i="9"/>
  <c r="L99" i="9"/>
  <c r="R98" i="9"/>
  <c r="L98" i="9"/>
  <c r="P96" i="9"/>
  <c r="S98" i="9"/>
  <c r="X98" i="9"/>
  <c r="J98" i="9"/>
  <c r="AA96" i="9"/>
  <c r="Z98" i="9"/>
  <c r="K98" i="9"/>
  <c r="P98" i="9"/>
  <c r="D226" i="2"/>
  <c r="AC98" i="9"/>
  <c r="T98" i="9"/>
  <c r="R97" i="9"/>
  <c r="L97" i="9"/>
  <c r="Q97" i="9"/>
  <c r="K97" i="9"/>
  <c r="J97" i="9"/>
  <c r="L96" i="9"/>
  <c r="X97" i="9"/>
  <c r="U97" i="9"/>
  <c r="AD97" i="9"/>
  <c r="AB97" i="9"/>
  <c r="T97" i="9"/>
  <c r="AC97" i="9"/>
  <c r="S97" i="9"/>
  <c r="O96" i="9"/>
  <c r="K96" i="9"/>
  <c r="U96" i="9"/>
  <c r="J96" i="9"/>
  <c r="AD96" i="9"/>
  <c r="Q96" i="9"/>
  <c r="Q94" i="9"/>
  <c r="AB96" i="9"/>
  <c r="T96" i="9"/>
  <c r="AC96" i="9"/>
  <c r="S96" i="9"/>
  <c r="K133" i="8"/>
  <c r="E166" i="8"/>
  <c r="C226" i="2"/>
  <c r="C153" i="9"/>
  <c r="D167" i="8"/>
  <c r="E60" i="25"/>
  <c r="K48" i="25"/>
  <c r="P95" i="9"/>
  <c r="Y95" i="9"/>
  <c r="Z95" i="9"/>
  <c r="Q95" i="9"/>
  <c r="AA95" i="9"/>
  <c r="R95" i="9"/>
  <c r="S95" i="9"/>
  <c r="AB95" i="9"/>
  <c r="AC95" i="9"/>
  <c r="T95" i="9"/>
  <c r="J95" i="9"/>
  <c r="K95" i="9"/>
  <c r="L95" i="9"/>
  <c r="O95" i="9"/>
  <c r="U95" i="9"/>
  <c r="O94" i="9"/>
  <c r="D60" i="25"/>
  <c r="D153" i="9"/>
  <c r="C167" i="8"/>
  <c r="E167" i="8"/>
  <c r="J133" i="8"/>
  <c r="L133" i="8"/>
  <c r="Y94" i="9"/>
  <c r="E226" i="2"/>
  <c r="I131" i="9"/>
  <c r="U131" i="9" s="1"/>
  <c r="H131" i="9"/>
  <c r="G131" i="9"/>
  <c r="AB131" i="9" s="1"/>
  <c r="AC94" i="9"/>
  <c r="F131" i="9"/>
  <c r="C130" i="9"/>
  <c r="C142" i="9" s="1"/>
  <c r="F153" i="9" s="1"/>
  <c r="E131" i="9"/>
  <c r="K94" i="9"/>
  <c r="D131" i="9"/>
  <c r="L48" i="25"/>
  <c r="K45" i="25"/>
  <c r="J48" i="25"/>
  <c r="J94" i="9"/>
  <c r="R94" i="9"/>
  <c r="U94" i="9"/>
  <c r="L94" i="9"/>
  <c r="AD94" i="9"/>
  <c r="AB94" i="9"/>
  <c r="S94" i="9"/>
  <c r="E196" i="2"/>
  <c r="AC92" i="9"/>
  <c r="U92" i="9"/>
  <c r="K92" i="9"/>
  <c r="G196" i="2"/>
  <c r="K49" i="25"/>
  <c r="T93" i="9"/>
  <c r="AB93" i="9"/>
  <c r="R93" i="9"/>
  <c r="Z93" i="9"/>
  <c r="K179" i="2"/>
  <c r="Y93" i="9"/>
  <c r="J93" i="9"/>
  <c r="K93" i="9"/>
  <c r="L93" i="9"/>
  <c r="O93" i="9"/>
  <c r="U93" i="9"/>
  <c r="L49" i="25"/>
  <c r="L45" i="25"/>
  <c r="J92" i="9"/>
  <c r="X90" i="9"/>
  <c r="P92" i="9"/>
  <c r="P91" i="9"/>
  <c r="J179" i="2"/>
  <c r="L179" i="2"/>
  <c r="O92" i="9"/>
  <c r="L92" i="9"/>
  <c r="L91" i="9"/>
  <c r="J49" i="25"/>
  <c r="AB92" i="9"/>
  <c r="AA92" i="9"/>
  <c r="S92" i="9"/>
  <c r="Q92" i="9"/>
  <c r="AD91" i="9"/>
  <c r="U91" i="9"/>
  <c r="R91" i="9"/>
  <c r="Y90" i="9"/>
  <c r="R90" i="9"/>
  <c r="J91" i="9"/>
  <c r="L90" i="9"/>
  <c r="X91" i="9"/>
  <c r="K91" i="9"/>
  <c r="AC91" i="9"/>
  <c r="AB91" i="9"/>
  <c r="T91" i="9"/>
  <c r="S91" i="9"/>
  <c r="Z91" i="9"/>
  <c r="U90" i="9"/>
  <c r="K90" i="9"/>
  <c r="Y89" i="9"/>
  <c r="AD90" i="9"/>
  <c r="Q90" i="9"/>
  <c r="J90" i="9"/>
  <c r="R89" i="9"/>
  <c r="J88" i="9"/>
  <c r="L89" i="9"/>
  <c r="AC90" i="9"/>
  <c r="AB90" i="9"/>
  <c r="T90" i="9"/>
  <c r="S90" i="9"/>
  <c r="AD89" i="9"/>
  <c r="O89" i="9"/>
  <c r="T89" i="9"/>
  <c r="K89" i="9"/>
  <c r="AB89" i="9"/>
  <c r="J89" i="9"/>
  <c r="Z89" i="9"/>
  <c r="S88" i="9"/>
  <c r="R88" i="9"/>
  <c r="L88" i="9"/>
  <c r="Z88" i="9"/>
  <c r="Y88" i="9"/>
  <c r="X88" i="9"/>
  <c r="AC88" i="9"/>
  <c r="U88" i="9"/>
  <c r="AD88" i="9"/>
  <c r="K88" i="9"/>
  <c r="X85" i="9"/>
  <c r="Q87" i="9"/>
  <c r="L87" i="9"/>
  <c r="J87" i="9"/>
  <c r="AD87" i="9"/>
  <c r="R87" i="9"/>
  <c r="AB87" i="9"/>
  <c r="K87" i="9"/>
  <c r="P87" i="9"/>
  <c r="T86" i="9"/>
  <c r="U87" i="9"/>
  <c r="O87" i="9"/>
  <c r="T87" i="9"/>
  <c r="U86" i="9"/>
  <c r="K85" i="9"/>
  <c r="AB86" i="9"/>
  <c r="AD85" i="9"/>
  <c r="X86" i="9"/>
  <c r="P86" i="9"/>
  <c r="R86" i="9"/>
  <c r="L86" i="9"/>
  <c r="Q86" i="9"/>
  <c r="K86" i="9"/>
  <c r="J86" i="9"/>
  <c r="Q85" i="9"/>
  <c r="J85" i="9"/>
  <c r="D152" i="9"/>
  <c r="L85" i="9"/>
  <c r="AA85" i="9"/>
  <c r="Y85" i="9"/>
  <c r="T85" i="9"/>
  <c r="L84" i="9"/>
  <c r="S85" i="9"/>
  <c r="AC85" i="9"/>
  <c r="AB85" i="9"/>
  <c r="D165" i="8"/>
  <c r="J178" i="2"/>
  <c r="D225" i="2"/>
  <c r="AD84" i="9"/>
  <c r="U84" i="9"/>
  <c r="K84" i="9"/>
  <c r="AC84" i="9"/>
  <c r="T84" i="9"/>
  <c r="J84" i="9"/>
  <c r="AB84" i="9"/>
  <c r="S84" i="9"/>
  <c r="AA84" i="9"/>
  <c r="R84" i="9"/>
  <c r="Z84" i="9"/>
  <c r="Q84" i="9"/>
  <c r="Y84" i="9"/>
  <c r="P84" i="9"/>
  <c r="X84" i="9"/>
  <c r="O84" i="9"/>
  <c r="K135" i="8"/>
  <c r="E165" i="8"/>
  <c r="E225" i="2"/>
  <c r="Z83" i="9"/>
  <c r="J83" i="9"/>
  <c r="L83" i="9"/>
  <c r="J82" i="9"/>
  <c r="L82" i="9"/>
  <c r="T83" i="9"/>
  <c r="Y83" i="9"/>
  <c r="AB83" i="9"/>
  <c r="K83" i="9"/>
  <c r="O83" i="9"/>
  <c r="R83" i="9"/>
  <c r="U83" i="9"/>
  <c r="K82" i="9"/>
  <c r="L135" i="8"/>
  <c r="C210" i="2"/>
  <c r="K178" i="2"/>
  <c r="F196" i="2"/>
  <c r="L178" i="2"/>
  <c r="H196" i="2"/>
  <c r="C196" i="2"/>
  <c r="D210" i="2" s="1"/>
  <c r="I196" i="2"/>
  <c r="D196" i="2"/>
  <c r="X82" i="9"/>
  <c r="AA82" i="9"/>
  <c r="U82" i="9"/>
  <c r="S82" i="9"/>
  <c r="T82" i="9"/>
  <c r="Y82" i="9"/>
  <c r="Z82" i="9"/>
  <c r="L81" i="9"/>
  <c r="AA81" i="9"/>
  <c r="AD81" i="9"/>
  <c r="U81" i="9"/>
  <c r="O81" i="9"/>
  <c r="Y81" i="9"/>
  <c r="D130" i="9"/>
  <c r="E130" i="9"/>
  <c r="J81" i="9"/>
  <c r="S81" i="9"/>
  <c r="AB81" i="9"/>
  <c r="F130" i="9"/>
  <c r="T81" i="9"/>
  <c r="G130" i="9"/>
  <c r="H130" i="9"/>
  <c r="I130" i="9"/>
  <c r="K81" i="9"/>
  <c r="Q81" i="9"/>
  <c r="J80" i="9"/>
  <c r="AB80" i="9"/>
  <c r="S80" i="9"/>
  <c r="L80" i="9"/>
  <c r="K80" i="9"/>
  <c r="AA80" i="9"/>
  <c r="Z80" i="9"/>
  <c r="T80" i="9"/>
  <c r="C143" i="8"/>
  <c r="D154" i="8" s="1"/>
  <c r="D143" i="8"/>
  <c r="E143" i="8"/>
  <c r="F143" i="8"/>
  <c r="G143" i="8"/>
  <c r="H143" i="8"/>
  <c r="I143" i="8"/>
  <c r="Y80" i="9"/>
  <c r="AD80" i="9"/>
  <c r="X80" i="9"/>
  <c r="J79" i="9"/>
  <c r="K79" i="9"/>
  <c r="Y79" i="9"/>
  <c r="L79" i="9"/>
  <c r="T79" i="9"/>
  <c r="AB79" i="9"/>
  <c r="AA79" i="9"/>
  <c r="S79" i="9"/>
  <c r="Z79" i="9"/>
  <c r="AD79" i="9"/>
  <c r="X79" i="9"/>
  <c r="Y78" i="9"/>
  <c r="U78" i="9"/>
  <c r="X78" i="9"/>
  <c r="K78" i="9"/>
  <c r="S78" i="9"/>
  <c r="L78" i="9"/>
  <c r="J78" i="9"/>
  <c r="Q78" i="9"/>
  <c r="R78" i="9"/>
  <c r="AA78" i="9"/>
  <c r="T78" i="9"/>
  <c r="P77" i="9"/>
  <c r="AD77" i="9"/>
  <c r="J77" i="9"/>
  <c r="Y76" i="9"/>
  <c r="Q76" i="9"/>
  <c r="AB77" i="9"/>
  <c r="AB76" i="9"/>
  <c r="T76" i="9"/>
  <c r="S77" i="9"/>
  <c r="AC77" i="9"/>
  <c r="AA76" i="9"/>
  <c r="X77" i="9"/>
  <c r="AD76" i="9"/>
  <c r="X76" i="9"/>
  <c r="K77" i="9"/>
  <c r="L77" i="9"/>
  <c r="Q77" i="9"/>
  <c r="R77" i="9"/>
  <c r="K76" i="9"/>
  <c r="J76" i="9"/>
  <c r="L76" i="9"/>
  <c r="Q74" i="9"/>
  <c r="L75" i="9"/>
  <c r="P75" i="9"/>
  <c r="Q75" i="9"/>
  <c r="T75" i="9"/>
  <c r="AB75" i="9"/>
  <c r="J75" i="9"/>
  <c r="R75" i="9"/>
  <c r="K75" i="9"/>
  <c r="O75" i="9"/>
  <c r="U75" i="9"/>
  <c r="K74" i="9"/>
  <c r="J74" i="9"/>
  <c r="L74" i="9"/>
  <c r="S74" i="9"/>
  <c r="O74" i="9"/>
  <c r="T74" i="9"/>
  <c r="AA74" i="9"/>
  <c r="P74" i="9"/>
  <c r="U74" i="9"/>
  <c r="AB74" i="9"/>
  <c r="AC74" i="9"/>
  <c r="L72" i="9"/>
  <c r="K73" i="9"/>
  <c r="K72" i="9"/>
  <c r="O73" i="9"/>
  <c r="U73" i="9"/>
  <c r="U71" i="9"/>
  <c r="AA70" i="9"/>
  <c r="T72" i="9"/>
  <c r="J72" i="9"/>
  <c r="P71" i="9"/>
  <c r="AA73" i="9"/>
  <c r="AC72" i="9"/>
  <c r="K71" i="9"/>
  <c r="P70" i="9"/>
  <c r="U72" i="9"/>
  <c r="AA71" i="9"/>
  <c r="AC71" i="9"/>
  <c r="AD72" i="9"/>
  <c r="O72" i="9"/>
  <c r="T73" i="9"/>
  <c r="U70" i="9"/>
  <c r="AB73" i="9"/>
  <c r="O71" i="9"/>
  <c r="AB72" i="9"/>
  <c r="J71" i="9"/>
  <c r="J73" i="9"/>
  <c r="O70" i="9"/>
  <c r="AC73" i="9"/>
  <c r="K70" i="9"/>
  <c r="R72" i="9"/>
  <c r="S70" i="9"/>
  <c r="L73" i="9"/>
  <c r="Q73" i="9"/>
  <c r="J70" i="9"/>
  <c r="Y72" i="9"/>
  <c r="Z70" i="9"/>
  <c r="L71" i="9"/>
  <c r="P73" i="9"/>
  <c r="Q71" i="9"/>
  <c r="AB71" i="9"/>
  <c r="AC70" i="9"/>
  <c r="S71" i="9"/>
  <c r="Z72" i="9"/>
  <c r="L70" i="9"/>
  <c r="S69" i="9"/>
  <c r="AC69" i="9"/>
  <c r="Q67" i="9"/>
  <c r="T68" i="9"/>
  <c r="R68" i="9"/>
  <c r="C209" i="2"/>
  <c r="C224" i="2" s="1"/>
  <c r="J177" i="2"/>
  <c r="U69" i="9"/>
  <c r="AD69" i="9"/>
  <c r="AD68" i="9"/>
  <c r="U68" i="9"/>
  <c r="Q69" i="9"/>
  <c r="Z69" i="9"/>
  <c r="P68" i="9"/>
  <c r="Y68" i="9"/>
  <c r="Q68" i="9"/>
  <c r="Z68" i="9"/>
  <c r="O69" i="9"/>
  <c r="Y69" i="9"/>
  <c r="AA69" i="9"/>
  <c r="O68" i="9"/>
  <c r="AB68" i="9"/>
  <c r="C153" i="8"/>
  <c r="C165" i="8" s="1"/>
  <c r="J131" i="8"/>
  <c r="K131" i="8"/>
  <c r="L131" i="8"/>
  <c r="K177" i="2"/>
  <c r="L177" i="2"/>
  <c r="J69" i="9"/>
  <c r="L69" i="9"/>
  <c r="K69" i="9"/>
  <c r="J68" i="9"/>
  <c r="K68" i="9"/>
  <c r="L68" i="9"/>
  <c r="I65" i="9"/>
  <c r="I66" i="9"/>
  <c r="I67" i="9"/>
  <c r="H65" i="9"/>
  <c r="H66" i="9"/>
  <c r="H67" i="9"/>
  <c r="G65" i="9"/>
  <c r="G66" i="9"/>
  <c r="G67" i="9"/>
  <c r="F65" i="9"/>
  <c r="F66" i="9"/>
  <c r="F67" i="9"/>
  <c r="E65" i="9"/>
  <c r="E66" i="9"/>
  <c r="D65" i="9"/>
  <c r="D66" i="9"/>
  <c r="D67" i="9"/>
  <c r="C65" i="9"/>
  <c r="C66" i="9"/>
  <c r="C67" i="9"/>
  <c r="H153" i="9" l="1"/>
  <c r="F155" i="9"/>
  <c r="E144" i="9"/>
  <c r="C154" i="9"/>
  <c r="G154" i="9" s="1"/>
  <c r="K133" i="9"/>
  <c r="L133" i="9"/>
  <c r="F142" i="9"/>
  <c r="I142" i="9"/>
  <c r="R133" i="9"/>
  <c r="Z133" i="9"/>
  <c r="E142" i="9"/>
  <c r="U133" i="9"/>
  <c r="E167" i="9"/>
  <c r="H155" i="9"/>
  <c r="Z132" i="9"/>
  <c r="F166" i="9"/>
  <c r="G153" i="9"/>
  <c r="AB133" i="9"/>
  <c r="F167" i="9"/>
  <c r="E166" i="9"/>
  <c r="AB132" i="9"/>
  <c r="G143" i="9"/>
  <c r="H143" i="9"/>
  <c r="AA132" i="9"/>
  <c r="F143" i="9"/>
  <c r="E143" i="9"/>
  <c r="AD132" i="9"/>
  <c r="I143" i="9"/>
  <c r="X132" i="9"/>
  <c r="C143" i="9"/>
  <c r="F154" i="9" s="1"/>
  <c r="H142" i="9"/>
  <c r="D143" i="9"/>
  <c r="AC133" i="9"/>
  <c r="O132" i="9"/>
  <c r="G142" i="9"/>
  <c r="S132" i="9"/>
  <c r="J132" i="9"/>
  <c r="D142" i="9"/>
  <c r="L132" i="9"/>
  <c r="S133" i="9"/>
  <c r="AC132" i="9"/>
  <c r="T132" i="9"/>
  <c r="K132" i="9"/>
  <c r="R132" i="9"/>
  <c r="T133" i="9"/>
  <c r="U132" i="9"/>
  <c r="Y133" i="9"/>
  <c r="P133" i="9"/>
  <c r="Y132" i="9"/>
  <c r="P132" i="9"/>
  <c r="S131" i="9"/>
  <c r="E165" i="9"/>
  <c r="F165" i="9"/>
  <c r="L131" i="9"/>
  <c r="AD131" i="9"/>
  <c r="AA130" i="9"/>
  <c r="R130" i="9"/>
  <c r="U130" i="9"/>
  <c r="AD130" i="9"/>
  <c r="R131" i="9"/>
  <c r="AA131" i="9"/>
  <c r="E152" i="9"/>
  <c r="D164" i="9" s="1"/>
  <c r="O130" i="9"/>
  <c r="X130" i="9"/>
  <c r="T130" i="9"/>
  <c r="AC130" i="9"/>
  <c r="AC131" i="9"/>
  <c r="T131" i="9"/>
  <c r="K131" i="9"/>
  <c r="J131" i="9"/>
  <c r="Y131" i="9"/>
  <c r="P131" i="9"/>
  <c r="S130" i="9"/>
  <c r="AB130" i="9"/>
  <c r="Q130" i="9"/>
  <c r="Z130" i="9"/>
  <c r="Q131" i="9"/>
  <c r="Z131" i="9"/>
  <c r="Y130" i="9"/>
  <c r="P130" i="9"/>
  <c r="O131" i="9"/>
  <c r="X131" i="9"/>
  <c r="C225" i="2"/>
  <c r="C152" i="9"/>
  <c r="G152" i="9" s="1"/>
  <c r="L186" i="2"/>
  <c r="X67" i="9"/>
  <c r="O67" i="9"/>
  <c r="Z65" i="9"/>
  <c r="Q65" i="9"/>
  <c r="AB65" i="9"/>
  <c r="S65" i="9"/>
  <c r="X65" i="9"/>
  <c r="O65" i="9"/>
  <c r="AC67" i="9"/>
  <c r="T67" i="9"/>
  <c r="Y67" i="9"/>
  <c r="P67" i="9"/>
  <c r="AA66" i="9"/>
  <c r="R66" i="9"/>
  <c r="AC66" i="9"/>
  <c r="T66" i="9"/>
  <c r="P66" i="9"/>
  <c r="Y66" i="9"/>
  <c r="AA65" i="9"/>
  <c r="R65" i="9"/>
  <c r="AC65" i="9"/>
  <c r="T65" i="9"/>
  <c r="Y65" i="9"/>
  <c r="P65" i="9"/>
  <c r="AB67" i="9"/>
  <c r="S67" i="9"/>
  <c r="AD67" i="9"/>
  <c r="U67" i="9"/>
  <c r="AB66" i="9"/>
  <c r="S66" i="9"/>
  <c r="Q66" i="9"/>
  <c r="Z66" i="9"/>
  <c r="AD66" i="9"/>
  <c r="U66" i="9"/>
  <c r="X66" i="9"/>
  <c r="O66" i="9"/>
  <c r="U65" i="9"/>
  <c r="AD65" i="9"/>
  <c r="R67" i="9"/>
  <c r="AA67" i="9"/>
  <c r="C151" i="9"/>
  <c r="D151" i="9"/>
  <c r="L111" i="2"/>
  <c r="K111" i="2"/>
  <c r="J111" i="2"/>
  <c r="L68" i="8"/>
  <c r="K68" i="8"/>
  <c r="J68" i="8"/>
  <c r="J67" i="9"/>
  <c r="H154" i="9" l="1"/>
  <c r="H152" i="9"/>
  <c r="H151" i="9"/>
  <c r="G151" i="9"/>
  <c r="K67" i="9"/>
  <c r="L67" i="9"/>
  <c r="L66" i="9" l="1"/>
  <c r="J66" i="9"/>
  <c r="K66" i="9"/>
  <c r="G64" i="9" l="1"/>
  <c r="S64" i="9" s="1"/>
  <c r="F64" i="9"/>
  <c r="R64" i="9" s="1"/>
  <c r="L66" i="8"/>
  <c r="K66" i="8"/>
  <c r="J66" i="8"/>
  <c r="L109" i="2"/>
  <c r="K109" i="2"/>
  <c r="J109" i="2"/>
  <c r="J65" i="9" l="1"/>
  <c r="L65" i="9"/>
  <c r="K65" i="9"/>
  <c r="AA64" i="9" l="1"/>
  <c r="I64" i="9"/>
  <c r="H64" i="9"/>
  <c r="AB64" i="9"/>
  <c r="E64" i="9"/>
  <c r="Q64" i="9" s="1"/>
  <c r="D64" i="9"/>
  <c r="C64" i="9"/>
  <c r="L65" i="8"/>
  <c r="K65" i="8"/>
  <c r="J65" i="8"/>
  <c r="L110" i="2"/>
  <c r="K110" i="2"/>
  <c r="J110" i="2"/>
  <c r="L108" i="2"/>
  <c r="K108" i="2"/>
  <c r="J108" i="2"/>
  <c r="T64" i="9" l="1"/>
  <c r="AC64" i="9"/>
  <c r="U64" i="9"/>
  <c r="AD64" i="9"/>
  <c r="X64" i="9"/>
  <c r="O64" i="9"/>
  <c r="Y64" i="9"/>
  <c r="P64" i="9"/>
  <c r="J64" i="9"/>
  <c r="L64" i="9"/>
  <c r="K64" i="9"/>
  <c r="Z64" i="9"/>
  <c r="L67" i="8"/>
  <c r="K67" i="8"/>
  <c r="J67" i="8"/>
  <c r="I62" i="9" l="1"/>
  <c r="U62" i="9" s="1"/>
  <c r="H62" i="9"/>
  <c r="AC62" i="9" s="1"/>
  <c r="G62" i="9"/>
  <c r="AB62" i="9" s="1"/>
  <c r="F62" i="9"/>
  <c r="E62" i="9"/>
  <c r="Q62" i="9" s="1"/>
  <c r="D62" i="9"/>
  <c r="C62" i="9"/>
  <c r="L63" i="8"/>
  <c r="K63" i="8"/>
  <c r="J63" i="8"/>
  <c r="L106" i="2"/>
  <c r="K106" i="2"/>
  <c r="J106" i="2"/>
  <c r="Y62" i="9" l="1"/>
  <c r="P62" i="9"/>
  <c r="AA62" i="9"/>
  <c r="R62" i="9"/>
  <c r="X62" i="9"/>
  <c r="O62" i="9"/>
  <c r="S62" i="9"/>
  <c r="L62" i="9"/>
  <c r="J62" i="9"/>
  <c r="T62" i="9"/>
  <c r="Z62" i="9"/>
  <c r="AD62" i="9"/>
  <c r="K62" i="9"/>
  <c r="L64" i="8" l="1"/>
  <c r="K64" i="8"/>
  <c r="J64" i="8"/>
  <c r="G63" i="9"/>
  <c r="AB63" i="9" s="1"/>
  <c r="H63" i="9"/>
  <c r="T63" i="9" s="1"/>
  <c r="I63" i="9"/>
  <c r="F63" i="9"/>
  <c r="R63" i="9" s="1"/>
  <c r="E63" i="9"/>
  <c r="D63" i="9"/>
  <c r="P63" i="9" s="1"/>
  <c r="C63" i="9"/>
  <c r="L107" i="2"/>
  <c r="K107" i="2"/>
  <c r="J107" i="2"/>
  <c r="O63" i="9" l="1"/>
  <c r="Z63" i="9"/>
  <c r="Q63" i="9"/>
  <c r="X63" i="9"/>
  <c r="S63" i="9"/>
  <c r="AD63" i="9"/>
  <c r="U63" i="9"/>
  <c r="AC63" i="9"/>
  <c r="J63" i="9"/>
  <c r="L63" i="9"/>
  <c r="AA63" i="9"/>
  <c r="K63" i="9"/>
  <c r="Y63" i="9"/>
  <c r="L62" i="8"/>
  <c r="K62" i="8"/>
  <c r="J62" i="8"/>
  <c r="L105" i="2"/>
  <c r="K105" i="2"/>
  <c r="J105" i="2"/>
  <c r="I60" i="9"/>
  <c r="AD60" i="9" s="1"/>
  <c r="I61" i="9"/>
  <c r="U61" i="9" s="1"/>
  <c r="H60" i="9"/>
  <c r="AC60" i="9" s="1"/>
  <c r="H61" i="9"/>
  <c r="G60" i="9"/>
  <c r="AB60" i="9" s="1"/>
  <c r="G61" i="9"/>
  <c r="S61" i="9" s="1"/>
  <c r="F60" i="9"/>
  <c r="F61" i="9"/>
  <c r="E60" i="9"/>
  <c r="E61" i="9"/>
  <c r="D60" i="9"/>
  <c r="D61" i="9"/>
  <c r="C60" i="9"/>
  <c r="C61" i="9"/>
  <c r="L61" i="8"/>
  <c r="K61" i="8"/>
  <c r="J61" i="8"/>
  <c r="L104" i="2"/>
  <c r="K104" i="2"/>
  <c r="J104" i="2"/>
  <c r="C129" i="9" l="1"/>
  <c r="AA61" i="9"/>
  <c r="R61" i="9"/>
  <c r="Z61" i="9"/>
  <c r="Q61" i="9"/>
  <c r="X61" i="9"/>
  <c r="O61" i="9"/>
  <c r="X60" i="9"/>
  <c r="O60" i="9"/>
  <c r="AA60" i="9"/>
  <c r="R60" i="9"/>
  <c r="Y61" i="9"/>
  <c r="P61" i="9"/>
  <c r="Y60" i="9"/>
  <c r="P60" i="9"/>
  <c r="Z60" i="9"/>
  <c r="Q60" i="9"/>
  <c r="K60" i="9"/>
  <c r="T60" i="9"/>
  <c r="L60" i="9"/>
  <c r="U60" i="9"/>
  <c r="K61" i="9"/>
  <c r="J60" i="9"/>
  <c r="S60" i="9"/>
  <c r="AC61" i="9"/>
  <c r="L61" i="9"/>
  <c r="AD61" i="9"/>
  <c r="T61" i="9"/>
  <c r="AB61" i="9"/>
  <c r="J61" i="9"/>
  <c r="L60" i="8"/>
  <c r="K60" i="8"/>
  <c r="J60" i="8"/>
  <c r="I59" i="9"/>
  <c r="H59" i="9"/>
  <c r="G59" i="9"/>
  <c r="F59" i="9"/>
  <c r="R59" i="9" s="1"/>
  <c r="E59" i="9"/>
  <c r="Q59" i="9" s="1"/>
  <c r="D59" i="9"/>
  <c r="P59" i="9" s="1"/>
  <c r="O59" i="9"/>
  <c r="L103" i="2"/>
  <c r="K103" i="2"/>
  <c r="J103" i="2"/>
  <c r="C141" i="9" l="1"/>
  <c r="F152" i="9" s="1"/>
  <c r="O129" i="9"/>
  <c r="X129" i="9"/>
  <c r="AB59" i="9"/>
  <c r="T59" i="9"/>
  <c r="X59" i="9"/>
  <c r="AD59" i="9"/>
  <c r="U59" i="9"/>
  <c r="AC59" i="9"/>
  <c r="J59" i="9"/>
  <c r="Y59" i="9"/>
  <c r="AA59" i="9"/>
  <c r="S59" i="9"/>
  <c r="Z59" i="9"/>
  <c r="K59" i="9"/>
  <c r="L59" i="9"/>
  <c r="E164" i="9" l="1"/>
  <c r="F164" i="9"/>
  <c r="K130" i="9"/>
  <c r="L130" i="9"/>
  <c r="J130" i="9"/>
  <c r="J132" i="8"/>
  <c r="F58" i="9"/>
  <c r="E58" i="9"/>
  <c r="I58" i="9"/>
  <c r="I129" i="9" s="1"/>
  <c r="H58" i="9"/>
  <c r="H129" i="9" s="1"/>
  <c r="G58" i="9"/>
  <c r="G129" i="9" s="1"/>
  <c r="D58" i="9"/>
  <c r="C56" i="9"/>
  <c r="O56" i="9" s="1"/>
  <c r="K132" i="8"/>
  <c r="L59" i="8"/>
  <c r="K59" i="8"/>
  <c r="J59" i="8"/>
  <c r="L102" i="2"/>
  <c r="K102" i="2"/>
  <c r="J102" i="2"/>
  <c r="G141" i="9" l="1"/>
  <c r="S129" i="9"/>
  <c r="AB129" i="9"/>
  <c r="H141" i="9"/>
  <c r="AC129" i="9"/>
  <c r="T129" i="9"/>
  <c r="I141" i="9"/>
  <c r="U129" i="9"/>
  <c r="AD129" i="9"/>
  <c r="O58" i="9"/>
  <c r="E129" i="9"/>
  <c r="Q58" i="9"/>
  <c r="D129" i="9"/>
  <c r="P58" i="9"/>
  <c r="F129" i="9"/>
  <c r="R58" i="9"/>
  <c r="AD58" i="9"/>
  <c r="S58" i="9"/>
  <c r="X58" i="9"/>
  <c r="T58" i="9"/>
  <c r="Z58" i="9"/>
  <c r="U58" i="9"/>
  <c r="AA58" i="9"/>
  <c r="Y58" i="9"/>
  <c r="AB58" i="9"/>
  <c r="L58" i="9"/>
  <c r="K58" i="9"/>
  <c r="AC58" i="9"/>
  <c r="J58" i="9"/>
  <c r="L132" i="8"/>
  <c r="M1" i="23"/>
  <c r="M1" i="22"/>
  <c r="M1" i="20"/>
  <c r="M1" i="21"/>
  <c r="Z129" i="9" l="1"/>
  <c r="Q129" i="9"/>
  <c r="R129" i="9"/>
  <c r="AA129" i="9"/>
  <c r="P129" i="9"/>
  <c r="Y129" i="9"/>
  <c r="F141" i="9"/>
  <c r="F163" i="9"/>
  <c r="D141" i="9"/>
  <c r="E141" i="9"/>
  <c r="J129" i="9"/>
  <c r="E151" i="9"/>
  <c r="D163" i="9" s="1"/>
  <c r="K129" i="9"/>
  <c r="E163" i="9"/>
  <c r="L129" i="9"/>
  <c r="C130" i="8"/>
  <c r="C142" i="8" s="1"/>
  <c r="D130" i="8"/>
  <c r="D142" i="8" s="1"/>
  <c r="E130" i="8"/>
  <c r="E142" i="8" s="1"/>
  <c r="F130" i="8"/>
  <c r="F142" i="8" s="1"/>
  <c r="G130" i="8"/>
  <c r="H130" i="8"/>
  <c r="H142" i="8" s="1"/>
  <c r="I130" i="8"/>
  <c r="I142" i="8" s="1"/>
  <c r="I176" i="2"/>
  <c r="I195" i="2" s="1"/>
  <c r="H176" i="2"/>
  <c r="G176" i="2"/>
  <c r="F176" i="2"/>
  <c r="F195" i="2" s="1"/>
  <c r="E176" i="2"/>
  <c r="E195" i="2" s="1"/>
  <c r="D176" i="2"/>
  <c r="D195" i="2" s="1"/>
  <c r="C174" i="2"/>
  <c r="C185" i="2" s="1"/>
  <c r="C173" i="2"/>
  <c r="C172" i="2"/>
  <c r="C204" i="2" s="1"/>
  <c r="C219" i="2" s="1"/>
  <c r="C171" i="2"/>
  <c r="C203" i="2" s="1"/>
  <c r="C218" i="2" s="1"/>
  <c r="C170" i="2"/>
  <c r="G142" i="8" l="1"/>
  <c r="E164" i="8"/>
  <c r="J176" i="2"/>
  <c r="C206" i="2"/>
  <c r="C221" i="2" s="1"/>
  <c r="G195" i="2"/>
  <c r="H195" i="2"/>
  <c r="C195" i="2"/>
  <c r="D209" i="2" s="1"/>
  <c r="C205" i="2"/>
  <c r="C147" i="9" s="1"/>
  <c r="D164" i="8"/>
  <c r="C152" i="8"/>
  <c r="C164" i="8" s="1"/>
  <c r="C184" i="2"/>
  <c r="C194" i="2"/>
  <c r="D208" i="2" s="1"/>
  <c r="K176" i="2"/>
  <c r="E223" i="2"/>
  <c r="C208" i="2"/>
  <c r="C150" i="9" s="1"/>
  <c r="C202" i="2"/>
  <c r="C217" i="2" s="1"/>
  <c r="C207" i="2"/>
  <c r="D223" i="2"/>
  <c r="L176" i="2"/>
  <c r="C11" i="9"/>
  <c r="D11" i="9"/>
  <c r="P11" i="9" s="1"/>
  <c r="E11" i="9"/>
  <c r="Q11" i="9" s="1"/>
  <c r="F11" i="9"/>
  <c r="R11" i="9" s="1"/>
  <c r="G11" i="9"/>
  <c r="H11" i="9"/>
  <c r="I11" i="9"/>
  <c r="AD11" i="9" s="1"/>
  <c r="C12" i="9"/>
  <c r="O12" i="9" s="1"/>
  <c r="D12" i="9"/>
  <c r="P12" i="9" s="1"/>
  <c r="E12" i="9"/>
  <c r="Q12" i="9" s="1"/>
  <c r="F12" i="9"/>
  <c r="G12" i="9"/>
  <c r="H12" i="9"/>
  <c r="I12" i="9"/>
  <c r="C13" i="9"/>
  <c r="O13" i="9" s="1"/>
  <c r="D13" i="9"/>
  <c r="P13" i="9" s="1"/>
  <c r="E13" i="9"/>
  <c r="Q13" i="9" s="1"/>
  <c r="F13" i="9"/>
  <c r="G13" i="9"/>
  <c r="H13" i="9"/>
  <c r="I13" i="9"/>
  <c r="C14" i="9"/>
  <c r="O14" i="9" s="1"/>
  <c r="D14" i="9"/>
  <c r="P14" i="9" s="1"/>
  <c r="E14" i="9"/>
  <c r="Q14" i="9" s="1"/>
  <c r="F14" i="9"/>
  <c r="G14" i="9"/>
  <c r="H14" i="9"/>
  <c r="I14" i="9"/>
  <c r="C15" i="9"/>
  <c r="O15" i="9" s="1"/>
  <c r="D15" i="9"/>
  <c r="P15" i="9" s="1"/>
  <c r="E15" i="9"/>
  <c r="Q15" i="9" s="1"/>
  <c r="F15" i="9"/>
  <c r="G15" i="9"/>
  <c r="H15" i="9"/>
  <c r="I15" i="9"/>
  <c r="AD15" i="9" s="1"/>
  <c r="C16" i="9"/>
  <c r="O16" i="9" s="1"/>
  <c r="D16" i="9"/>
  <c r="P16" i="9" s="1"/>
  <c r="E16" i="9"/>
  <c r="F16" i="9"/>
  <c r="R16" i="9" s="1"/>
  <c r="G16" i="9"/>
  <c r="H16" i="9"/>
  <c r="I16" i="9"/>
  <c r="C17" i="9"/>
  <c r="D17" i="9"/>
  <c r="P17" i="9" s="1"/>
  <c r="E17" i="9"/>
  <c r="F17" i="9"/>
  <c r="R17" i="9" s="1"/>
  <c r="G17" i="9"/>
  <c r="H17" i="9"/>
  <c r="I17" i="9"/>
  <c r="AD17" i="9" s="1"/>
  <c r="C18" i="9"/>
  <c r="O18" i="9" s="1"/>
  <c r="D18" i="9"/>
  <c r="E18" i="9"/>
  <c r="F18" i="9"/>
  <c r="R18" i="9" s="1"/>
  <c r="G18" i="9"/>
  <c r="H18" i="9"/>
  <c r="AC18" i="9" s="1"/>
  <c r="I18" i="9"/>
  <c r="AD18" i="9" s="1"/>
  <c r="C19" i="9"/>
  <c r="D19" i="9"/>
  <c r="P19" i="9" s="1"/>
  <c r="E19" i="9"/>
  <c r="F19" i="9"/>
  <c r="G19" i="9"/>
  <c r="AB19" i="9" s="1"/>
  <c r="H19" i="9"/>
  <c r="I19" i="9"/>
  <c r="C20" i="9"/>
  <c r="D20" i="9"/>
  <c r="P20" i="9" s="1"/>
  <c r="E20" i="9"/>
  <c r="Q20" i="9" s="1"/>
  <c r="F20" i="9"/>
  <c r="G20" i="9"/>
  <c r="S20" i="9" s="1"/>
  <c r="H20" i="9"/>
  <c r="I20" i="9"/>
  <c r="AD20" i="9" s="1"/>
  <c r="C21" i="9"/>
  <c r="O21" i="9" s="1"/>
  <c r="D21" i="9"/>
  <c r="P21" i="9" s="1"/>
  <c r="E21" i="9"/>
  <c r="Q21" i="9" s="1"/>
  <c r="F21" i="9"/>
  <c r="R21" i="9" s="1"/>
  <c r="G21" i="9"/>
  <c r="H21" i="9"/>
  <c r="I21" i="9"/>
  <c r="C22" i="9"/>
  <c r="O22" i="9" s="1"/>
  <c r="D22" i="9"/>
  <c r="E22" i="9"/>
  <c r="F22" i="9"/>
  <c r="R22" i="9" s="1"/>
  <c r="G22" i="9"/>
  <c r="H22" i="9"/>
  <c r="T22" i="9" s="1"/>
  <c r="I22" i="9"/>
  <c r="C23" i="9"/>
  <c r="O23" i="9" s="1"/>
  <c r="D23" i="9"/>
  <c r="P23" i="9" s="1"/>
  <c r="E23" i="9"/>
  <c r="F23" i="9"/>
  <c r="G23" i="9"/>
  <c r="H23" i="9"/>
  <c r="I23" i="9"/>
  <c r="AD23" i="9" s="1"/>
  <c r="C24" i="9"/>
  <c r="D24" i="9"/>
  <c r="P24" i="9" s="1"/>
  <c r="E24" i="9"/>
  <c r="Q24" i="9" s="1"/>
  <c r="F24" i="9"/>
  <c r="G24" i="9"/>
  <c r="AB24" i="9" s="1"/>
  <c r="H24" i="9"/>
  <c r="I24" i="9"/>
  <c r="C25" i="9"/>
  <c r="D25" i="9"/>
  <c r="E25" i="9"/>
  <c r="Q25" i="9" s="1"/>
  <c r="F25" i="9"/>
  <c r="R25" i="9" s="1"/>
  <c r="G25" i="9"/>
  <c r="S25" i="9" s="1"/>
  <c r="H25" i="9"/>
  <c r="I25" i="9"/>
  <c r="AD25" i="9" s="1"/>
  <c r="C26" i="9"/>
  <c r="O26" i="9" s="1"/>
  <c r="D26" i="9"/>
  <c r="E26" i="9"/>
  <c r="F26" i="9"/>
  <c r="R26" i="9" s="1"/>
  <c r="G26" i="9"/>
  <c r="H26" i="9"/>
  <c r="AC26" i="9" s="1"/>
  <c r="I26" i="9"/>
  <c r="AD26" i="9" s="1"/>
  <c r="C27" i="9"/>
  <c r="O27" i="9" s="1"/>
  <c r="D27" i="9"/>
  <c r="P27" i="9" s="1"/>
  <c r="E27" i="9"/>
  <c r="F27" i="9"/>
  <c r="G27" i="9"/>
  <c r="H27" i="9"/>
  <c r="I27" i="9"/>
  <c r="C28" i="9"/>
  <c r="D28" i="9"/>
  <c r="P28" i="9" s="1"/>
  <c r="E28" i="9"/>
  <c r="Q28" i="9" s="1"/>
  <c r="F28" i="9"/>
  <c r="G28" i="9"/>
  <c r="H28" i="9"/>
  <c r="I28" i="9"/>
  <c r="AD28" i="9" s="1"/>
  <c r="C29" i="9"/>
  <c r="D29" i="9"/>
  <c r="E29" i="9"/>
  <c r="Q29" i="9" s="1"/>
  <c r="F29" i="9"/>
  <c r="R29" i="9" s="1"/>
  <c r="G29" i="9"/>
  <c r="AB29" i="9" s="1"/>
  <c r="H29" i="9"/>
  <c r="AC29" i="9" s="1"/>
  <c r="I29" i="9"/>
  <c r="C30" i="9"/>
  <c r="O30" i="9" s="1"/>
  <c r="D30" i="9"/>
  <c r="E30" i="9"/>
  <c r="F30" i="9"/>
  <c r="R30" i="9" s="1"/>
  <c r="G30" i="9"/>
  <c r="H30" i="9"/>
  <c r="T30" i="9" s="1"/>
  <c r="I30" i="9"/>
  <c r="C31" i="9"/>
  <c r="O31" i="9" s="1"/>
  <c r="D31" i="9"/>
  <c r="P31" i="9" s="1"/>
  <c r="E31" i="9"/>
  <c r="F31" i="9"/>
  <c r="G31" i="9"/>
  <c r="H31" i="9"/>
  <c r="AC31" i="9" s="1"/>
  <c r="I31" i="9"/>
  <c r="AD31" i="9" s="1"/>
  <c r="C32" i="9"/>
  <c r="D32" i="9"/>
  <c r="P32" i="9" s="1"/>
  <c r="E32" i="9"/>
  <c r="F32" i="9"/>
  <c r="G32" i="9"/>
  <c r="AB32" i="9" s="1"/>
  <c r="H32" i="9"/>
  <c r="I32" i="9"/>
  <c r="C33" i="9"/>
  <c r="D33" i="9"/>
  <c r="E33" i="9"/>
  <c r="Q33" i="9" s="1"/>
  <c r="F33" i="9"/>
  <c r="R33" i="9" s="1"/>
  <c r="G33" i="9"/>
  <c r="AB33" i="9" s="1"/>
  <c r="H33" i="9"/>
  <c r="AC33" i="9" s="1"/>
  <c r="I33" i="9"/>
  <c r="C34" i="9"/>
  <c r="D34" i="9"/>
  <c r="P34" i="9" s="1"/>
  <c r="E34" i="9"/>
  <c r="F34" i="9"/>
  <c r="R34" i="9" s="1"/>
  <c r="G34" i="9"/>
  <c r="AB34" i="9" s="1"/>
  <c r="H34" i="9"/>
  <c r="I34" i="9"/>
  <c r="C35" i="9"/>
  <c r="O35" i="9" s="1"/>
  <c r="D35" i="9"/>
  <c r="E35" i="9"/>
  <c r="F35" i="9"/>
  <c r="G35" i="9"/>
  <c r="H35" i="9"/>
  <c r="T35" i="9" s="1"/>
  <c r="I35" i="9"/>
  <c r="AD35" i="9" s="1"/>
  <c r="C36" i="9"/>
  <c r="D36" i="9"/>
  <c r="P36" i="9" s="1"/>
  <c r="E36" i="9"/>
  <c r="F36" i="9"/>
  <c r="G36" i="9"/>
  <c r="S36" i="9" s="1"/>
  <c r="H36" i="9"/>
  <c r="I36" i="9"/>
  <c r="AD36" i="9" s="1"/>
  <c r="C37" i="9"/>
  <c r="D37" i="9"/>
  <c r="E37" i="9"/>
  <c r="Q37" i="9" s="1"/>
  <c r="F37" i="9"/>
  <c r="G37" i="9"/>
  <c r="AB37" i="9" s="1"/>
  <c r="H37" i="9"/>
  <c r="AC37" i="9" s="1"/>
  <c r="I37" i="9"/>
  <c r="AD37" i="9" s="1"/>
  <c r="C38" i="9"/>
  <c r="D38" i="9"/>
  <c r="E38" i="9"/>
  <c r="F38" i="9"/>
  <c r="R38" i="9" s="1"/>
  <c r="G38" i="9"/>
  <c r="AB38" i="9" s="1"/>
  <c r="H38" i="9"/>
  <c r="T38" i="9" s="1"/>
  <c r="I38" i="9"/>
  <c r="C39" i="9"/>
  <c r="O39" i="9" s="1"/>
  <c r="D39" i="9"/>
  <c r="E39" i="9"/>
  <c r="F39" i="9"/>
  <c r="G39" i="9"/>
  <c r="H39" i="9"/>
  <c r="I39" i="9"/>
  <c r="AD39" i="9" s="1"/>
  <c r="C40" i="9"/>
  <c r="D40" i="9"/>
  <c r="P40" i="9" s="1"/>
  <c r="E40" i="9"/>
  <c r="F40" i="9"/>
  <c r="G40" i="9"/>
  <c r="H40" i="9"/>
  <c r="I40" i="9"/>
  <c r="AD40" i="9" s="1"/>
  <c r="C41" i="9"/>
  <c r="D41" i="9"/>
  <c r="E41" i="9"/>
  <c r="Q41" i="9" s="1"/>
  <c r="F41" i="9"/>
  <c r="G41" i="9"/>
  <c r="S41" i="9" s="1"/>
  <c r="H41" i="9"/>
  <c r="AC41" i="9" s="1"/>
  <c r="I41" i="9"/>
  <c r="AD41" i="9" s="1"/>
  <c r="C42" i="9"/>
  <c r="D42" i="9"/>
  <c r="E42" i="9"/>
  <c r="F42" i="9"/>
  <c r="R42" i="9" s="1"/>
  <c r="G42" i="9"/>
  <c r="AB42" i="9" s="1"/>
  <c r="H42" i="9"/>
  <c r="AC42" i="9" s="1"/>
  <c r="I42" i="9"/>
  <c r="AD42" i="9" s="1"/>
  <c r="C43" i="9"/>
  <c r="O43" i="9" s="1"/>
  <c r="D43" i="9"/>
  <c r="P43" i="9" s="1"/>
  <c r="E43" i="9"/>
  <c r="F43" i="9"/>
  <c r="G43" i="9"/>
  <c r="H43" i="9"/>
  <c r="AC43" i="9" s="1"/>
  <c r="I43" i="9"/>
  <c r="C44" i="9"/>
  <c r="D44" i="9"/>
  <c r="P44" i="9" s="1"/>
  <c r="E44" i="9"/>
  <c r="F44" i="9"/>
  <c r="G44" i="9"/>
  <c r="AB44" i="9" s="1"/>
  <c r="H44" i="9"/>
  <c r="I44" i="9"/>
  <c r="AD44" i="9" s="1"/>
  <c r="C45" i="9"/>
  <c r="D45" i="9"/>
  <c r="E45" i="9"/>
  <c r="Q45" i="9" s="1"/>
  <c r="F45" i="9"/>
  <c r="G45" i="9"/>
  <c r="S45" i="9" s="1"/>
  <c r="H45" i="9"/>
  <c r="T45" i="9" s="1"/>
  <c r="I45" i="9"/>
  <c r="AD45" i="9" s="1"/>
  <c r="C46" i="9"/>
  <c r="O46" i="9" s="1"/>
  <c r="D46" i="9"/>
  <c r="P46" i="9" s="1"/>
  <c r="E46" i="9"/>
  <c r="Q46" i="9" s="1"/>
  <c r="F46" i="9"/>
  <c r="R46" i="9" s="1"/>
  <c r="G46" i="9"/>
  <c r="H46" i="9"/>
  <c r="I46" i="9"/>
  <c r="C47" i="9"/>
  <c r="O47" i="9" s="1"/>
  <c r="D47" i="9"/>
  <c r="E47" i="9"/>
  <c r="F47" i="9"/>
  <c r="G47" i="9"/>
  <c r="H47" i="9"/>
  <c r="AC47" i="9" s="1"/>
  <c r="I47" i="9"/>
  <c r="AD47" i="9" s="1"/>
  <c r="C48" i="9"/>
  <c r="D48" i="9"/>
  <c r="P48" i="9" s="1"/>
  <c r="E48" i="9"/>
  <c r="F48" i="9"/>
  <c r="G48" i="9"/>
  <c r="AB48" i="9" s="1"/>
  <c r="H48" i="9"/>
  <c r="I48" i="9"/>
  <c r="AD48" i="9" s="1"/>
  <c r="C49" i="9"/>
  <c r="D49" i="9"/>
  <c r="E49" i="9"/>
  <c r="Q49" i="9" s="1"/>
  <c r="F49" i="9"/>
  <c r="G49" i="9"/>
  <c r="S49" i="9" s="1"/>
  <c r="H49" i="9"/>
  <c r="AC49" i="9" s="1"/>
  <c r="I49" i="9"/>
  <c r="C50" i="9"/>
  <c r="D50" i="9"/>
  <c r="E50" i="9"/>
  <c r="F50" i="9"/>
  <c r="R50" i="9" s="1"/>
  <c r="G50" i="9"/>
  <c r="AB50" i="9" s="1"/>
  <c r="H50" i="9"/>
  <c r="I50" i="9"/>
  <c r="AD50" i="9" s="1"/>
  <c r="C51" i="9"/>
  <c r="O51" i="9" s="1"/>
  <c r="D51" i="9"/>
  <c r="E51" i="9"/>
  <c r="F51" i="9"/>
  <c r="G51" i="9"/>
  <c r="H51" i="9"/>
  <c r="AC51" i="9" s="1"/>
  <c r="I51" i="9"/>
  <c r="AD51" i="9" s="1"/>
  <c r="C52" i="9"/>
  <c r="D52" i="9"/>
  <c r="P52" i="9" s="1"/>
  <c r="E52" i="9"/>
  <c r="F52" i="9"/>
  <c r="G52" i="9"/>
  <c r="AB52" i="9" s="1"/>
  <c r="H52" i="9"/>
  <c r="I52" i="9"/>
  <c r="AD52" i="9" s="1"/>
  <c r="C53" i="9"/>
  <c r="D53" i="9"/>
  <c r="E53" i="9"/>
  <c r="Q53" i="9" s="1"/>
  <c r="F53" i="9"/>
  <c r="G53" i="9"/>
  <c r="AB53" i="9" s="1"/>
  <c r="H53" i="9"/>
  <c r="AC53" i="9" s="1"/>
  <c r="I53" i="9"/>
  <c r="AD53" i="9" s="1"/>
  <c r="C54" i="9"/>
  <c r="D54" i="9"/>
  <c r="E54" i="9"/>
  <c r="F54" i="9"/>
  <c r="R54" i="9" s="1"/>
  <c r="G54" i="9"/>
  <c r="AB54" i="9" s="1"/>
  <c r="H54" i="9"/>
  <c r="T54" i="9" s="1"/>
  <c r="I54" i="9"/>
  <c r="C55" i="9"/>
  <c r="O55" i="9" s="1"/>
  <c r="D55" i="9"/>
  <c r="E55" i="9"/>
  <c r="F55" i="9"/>
  <c r="G55" i="9"/>
  <c r="H55" i="9"/>
  <c r="I55" i="9"/>
  <c r="AD55" i="9" s="1"/>
  <c r="D56" i="9"/>
  <c r="P56" i="9" s="1"/>
  <c r="E56" i="9"/>
  <c r="F56" i="9"/>
  <c r="G56" i="9"/>
  <c r="H56" i="9"/>
  <c r="AC56" i="9" s="1"/>
  <c r="I56" i="9"/>
  <c r="AD56" i="9" s="1"/>
  <c r="C57" i="9"/>
  <c r="O57" i="9" s="1"/>
  <c r="D57" i="9"/>
  <c r="E57" i="9"/>
  <c r="F57" i="9"/>
  <c r="R57" i="9" s="1"/>
  <c r="G57" i="9"/>
  <c r="H57" i="9"/>
  <c r="AC57" i="9" s="1"/>
  <c r="I57" i="9"/>
  <c r="I10" i="9"/>
  <c r="H10" i="9"/>
  <c r="G10" i="9"/>
  <c r="F10" i="9"/>
  <c r="E10" i="9"/>
  <c r="D10" i="9"/>
  <c r="C10" i="9"/>
  <c r="C126" i="8"/>
  <c r="D126" i="8"/>
  <c r="E126" i="8"/>
  <c r="F126" i="8"/>
  <c r="G126" i="8"/>
  <c r="H126" i="8"/>
  <c r="I126" i="8"/>
  <c r="L130" i="8"/>
  <c r="I129" i="8"/>
  <c r="H129" i="8"/>
  <c r="G129" i="8"/>
  <c r="F129" i="8"/>
  <c r="E129" i="8"/>
  <c r="D129" i="8"/>
  <c r="C129" i="8"/>
  <c r="D153" i="8" s="1"/>
  <c r="I128" i="8"/>
  <c r="H128" i="8"/>
  <c r="G128" i="8"/>
  <c r="F128" i="8"/>
  <c r="E128" i="8"/>
  <c r="D128" i="8"/>
  <c r="C128" i="8"/>
  <c r="C150" i="8" s="1"/>
  <c r="I127" i="8"/>
  <c r="H127" i="8"/>
  <c r="G127" i="8"/>
  <c r="F127" i="8"/>
  <c r="E127" i="8"/>
  <c r="D127" i="8"/>
  <c r="C127" i="8"/>
  <c r="C149" i="8" s="1"/>
  <c r="D175" i="2"/>
  <c r="E175" i="2"/>
  <c r="F175" i="2"/>
  <c r="G175" i="2"/>
  <c r="H175" i="2"/>
  <c r="I175" i="2"/>
  <c r="D174" i="2"/>
  <c r="E174" i="2"/>
  <c r="F174" i="2"/>
  <c r="G174" i="2"/>
  <c r="H174" i="2"/>
  <c r="I174" i="2"/>
  <c r="D173" i="2"/>
  <c r="E173" i="2"/>
  <c r="F173" i="2"/>
  <c r="G173" i="2"/>
  <c r="H173" i="2"/>
  <c r="I173" i="2"/>
  <c r="C191" i="2"/>
  <c r="D205" i="2" s="1"/>
  <c r="C192" i="2"/>
  <c r="D206" i="2" s="1"/>
  <c r="C193" i="2"/>
  <c r="D207" i="2" s="1"/>
  <c r="C190" i="2"/>
  <c r="D204" i="2" s="1"/>
  <c r="C189" i="2"/>
  <c r="D203" i="2" s="1"/>
  <c r="D172" i="2"/>
  <c r="E172" i="2"/>
  <c r="F172" i="2"/>
  <c r="G172" i="2"/>
  <c r="H172" i="2"/>
  <c r="I172" i="2"/>
  <c r="D171" i="2"/>
  <c r="E171" i="2"/>
  <c r="F171" i="2"/>
  <c r="G171" i="2"/>
  <c r="H171" i="2"/>
  <c r="I171" i="2"/>
  <c r="D170" i="2"/>
  <c r="E170" i="2"/>
  <c r="F170" i="2"/>
  <c r="G170" i="2"/>
  <c r="H170" i="2"/>
  <c r="I170" i="2"/>
  <c r="D169" i="2"/>
  <c r="E169" i="2"/>
  <c r="F169" i="2"/>
  <c r="G169" i="2"/>
  <c r="H169" i="2"/>
  <c r="I169" i="2"/>
  <c r="P122" i="9" l="1"/>
  <c r="P10" i="9"/>
  <c r="Q10" i="9"/>
  <c r="R10" i="9"/>
  <c r="D185" i="2"/>
  <c r="E185" i="2"/>
  <c r="F185" i="2"/>
  <c r="H185" i="2"/>
  <c r="I185" i="2"/>
  <c r="C220" i="2"/>
  <c r="C148" i="9"/>
  <c r="O10" i="9"/>
  <c r="G185" i="2"/>
  <c r="Y55" i="9"/>
  <c r="P55" i="9"/>
  <c r="X50" i="9"/>
  <c r="O50" i="9"/>
  <c r="Z42" i="9"/>
  <c r="Q42" i="9"/>
  <c r="Z36" i="9"/>
  <c r="Q36" i="9"/>
  <c r="Y25" i="9"/>
  <c r="P25" i="9"/>
  <c r="Z47" i="9"/>
  <c r="Q47" i="9"/>
  <c r="Y42" i="9"/>
  <c r="P42" i="9"/>
  <c r="AA40" i="9"/>
  <c r="R40" i="9"/>
  <c r="X37" i="9"/>
  <c r="O37" i="9"/>
  <c r="Z35" i="9"/>
  <c r="Q35" i="9"/>
  <c r="Y30" i="9"/>
  <c r="P30" i="9"/>
  <c r="AA28" i="9"/>
  <c r="R28" i="9"/>
  <c r="X25" i="9"/>
  <c r="O25" i="9"/>
  <c r="Z23" i="9"/>
  <c r="Q23" i="9"/>
  <c r="X19" i="9"/>
  <c r="O19" i="9"/>
  <c r="Y18" i="9"/>
  <c r="P18" i="9"/>
  <c r="Z17" i="9"/>
  <c r="Q17" i="9"/>
  <c r="X54" i="9"/>
  <c r="O54" i="9"/>
  <c r="Y53" i="9"/>
  <c r="P53" i="9"/>
  <c r="Z52" i="9"/>
  <c r="Q52" i="9"/>
  <c r="AA51" i="9"/>
  <c r="R51" i="9"/>
  <c r="X48" i="9"/>
  <c r="O48" i="9"/>
  <c r="Y47" i="9"/>
  <c r="P47" i="9"/>
  <c r="AA45" i="9"/>
  <c r="R45" i="9"/>
  <c r="X42" i="9"/>
  <c r="O42" i="9"/>
  <c r="Y41" i="9"/>
  <c r="P41" i="9"/>
  <c r="Z40" i="9"/>
  <c r="Q40" i="9"/>
  <c r="AA39" i="9"/>
  <c r="R39" i="9"/>
  <c r="X36" i="9"/>
  <c r="O36" i="9"/>
  <c r="Y35" i="9"/>
  <c r="P35" i="9"/>
  <c r="Z34" i="9"/>
  <c r="Q34" i="9"/>
  <c r="Y29" i="9"/>
  <c r="P29" i="9"/>
  <c r="AA27" i="9"/>
  <c r="R27" i="9"/>
  <c r="X24" i="9"/>
  <c r="O24" i="9"/>
  <c r="Z22" i="9"/>
  <c r="Q22" i="9"/>
  <c r="Z16" i="9"/>
  <c r="Q16" i="9"/>
  <c r="AA15" i="9"/>
  <c r="R15" i="9"/>
  <c r="AA53" i="9"/>
  <c r="R53" i="9"/>
  <c r="Y49" i="9"/>
  <c r="P49" i="9"/>
  <c r="AA41" i="9"/>
  <c r="R41" i="9"/>
  <c r="X38" i="9"/>
  <c r="O38" i="9"/>
  <c r="AA35" i="9"/>
  <c r="R35" i="9"/>
  <c r="X32" i="9"/>
  <c r="O32" i="9"/>
  <c r="Z39" i="9"/>
  <c r="Q39" i="9"/>
  <c r="Z27" i="9"/>
  <c r="Q27" i="9"/>
  <c r="Y22" i="9"/>
  <c r="P22" i="9"/>
  <c r="AA20" i="9"/>
  <c r="R20" i="9"/>
  <c r="X17" i="9"/>
  <c r="O17" i="9"/>
  <c r="AA14" i="9"/>
  <c r="R14" i="9"/>
  <c r="X11" i="9"/>
  <c r="O11" i="9"/>
  <c r="Z54" i="9"/>
  <c r="Q54" i="9"/>
  <c r="AA47" i="9"/>
  <c r="R47" i="9"/>
  <c r="AA23" i="9"/>
  <c r="R23" i="9"/>
  <c r="X20" i="9"/>
  <c r="O20" i="9"/>
  <c r="Z18" i="9"/>
  <c r="Q18" i="9"/>
  <c r="Y54" i="9"/>
  <c r="P54" i="9"/>
  <c r="AA52" i="9"/>
  <c r="R52" i="9"/>
  <c r="X49" i="9"/>
  <c r="O49" i="9"/>
  <c r="X53" i="9"/>
  <c r="O53" i="9"/>
  <c r="Z51" i="9"/>
  <c r="Q51" i="9"/>
  <c r="AA44" i="9"/>
  <c r="R44" i="9"/>
  <c r="X41" i="9"/>
  <c r="O41" i="9"/>
  <c r="AA32" i="9"/>
  <c r="R32" i="9"/>
  <c r="X29" i="9"/>
  <c r="O29" i="9"/>
  <c r="Z57" i="9"/>
  <c r="Q57" i="9"/>
  <c r="AA56" i="9"/>
  <c r="R56" i="9"/>
  <c r="AA55" i="9"/>
  <c r="R55" i="9"/>
  <c r="X52" i="9"/>
  <c r="O52" i="9"/>
  <c r="Y51" i="9"/>
  <c r="P51" i="9"/>
  <c r="Z50" i="9"/>
  <c r="Q50" i="9"/>
  <c r="AA49" i="9"/>
  <c r="R49" i="9"/>
  <c r="Y45" i="9"/>
  <c r="P45" i="9"/>
  <c r="Z44" i="9"/>
  <c r="Q44" i="9"/>
  <c r="AA43" i="9"/>
  <c r="R43" i="9"/>
  <c r="X40" i="9"/>
  <c r="O40" i="9"/>
  <c r="Y39" i="9"/>
  <c r="P39" i="9"/>
  <c r="Z38" i="9"/>
  <c r="Q38" i="9"/>
  <c r="AA37" i="9"/>
  <c r="R37" i="9"/>
  <c r="X34" i="9"/>
  <c r="O34" i="9"/>
  <c r="Y33" i="9"/>
  <c r="P33" i="9"/>
  <c r="Z32" i="9"/>
  <c r="Q32" i="9"/>
  <c r="AA31" i="9"/>
  <c r="R31" i="9"/>
  <c r="X28" i="9"/>
  <c r="O28" i="9"/>
  <c r="Z26" i="9"/>
  <c r="Q26" i="9"/>
  <c r="AA19" i="9"/>
  <c r="R19" i="9"/>
  <c r="AA13" i="9"/>
  <c r="R13" i="9"/>
  <c r="Z48" i="9"/>
  <c r="Q48" i="9"/>
  <c r="X44" i="9"/>
  <c r="O44" i="9"/>
  <c r="Y37" i="9"/>
  <c r="P37" i="9"/>
  <c r="Z30" i="9"/>
  <c r="Q30" i="9"/>
  <c r="Y57" i="9"/>
  <c r="P57" i="9"/>
  <c r="Z56" i="9"/>
  <c r="Q56" i="9"/>
  <c r="Z55" i="9"/>
  <c r="Q55" i="9"/>
  <c r="Y50" i="9"/>
  <c r="P50" i="9"/>
  <c r="AA48" i="9"/>
  <c r="R48" i="9"/>
  <c r="X45" i="9"/>
  <c r="O45" i="9"/>
  <c r="Z43" i="9"/>
  <c r="Q43" i="9"/>
  <c r="Y38" i="9"/>
  <c r="P38" i="9"/>
  <c r="AA36" i="9"/>
  <c r="R36" i="9"/>
  <c r="X33" i="9"/>
  <c r="O33" i="9"/>
  <c r="Z31" i="9"/>
  <c r="Q31" i="9"/>
  <c r="Y26" i="9"/>
  <c r="P26" i="9"/>
  <c r="AA24" i="9"/>
  <c r="R24" i="9"/>
  <c r="Z19" i="9"/>
  <c r="Q19" i="9"/>
  <c r="AA12" i="9"/>
  <c r="R12" i="9"/>
  <c r="H194" i="2"/>
  <c r="F194" i="2"/>
  <c r="E194" i="2"/>
  <c r="E141" i="8"/>
  <c r="F141" i="8"/>
  <c r="H141" i="8"/>
  <c r="I141" i="8"/>
  <c r="E161" i="8"/>
  <c r="D150" i="9"/>
  <c r="G150" i="9" s="1"/>
  <c r="C223" i="2"/>
  <c r="D163" i="8"/>
  <c r="D162" i="8"/>
  <c r="D161" i="8"/>
  <c r="G141" i="8"/>
  <c r="E163" i="8"/>
  <c r="E162" i="8"/>
  <c r="D141" i="8"/>
  <c r="J173" i="2"/>
  <c r="D218" i="2"/>
  <c r="D217" i="2"/>
  <c r="D219" i="2"/>
  <c r="E220" i="2"/>
  <c r="E222" i="2"/>
  <c r="H184" i="2"/>
  <c r="E217" i="2"/>
  <c r="D221" i="2"/>
  <c r="E221" i="2"/>
  <c r="E218" i="2"/>
  <c r="D220" i="2"/>
  <c r="D194" i="2"/>
  <c r="D222" i="2"/>
  <c r="C222" i="2"/>
  <c r="C149" i="9"/>
  <c r="E219" i="2"/>
  <c r="C141" i="8"/>
  <c r="D152" i="8" s="1"/>
  <c r="C151" i="8"/>
  <c r="C161" i="8"/>
  <c r="D147" i="9"/>
  <c r="C162" i="8"/>
  <c r="D148" i="9"/>
  <c r="X57" i="9"/>
  <c r="X56" i="9"/>
  <c r="S46" i="9"/>
  <c r="G128" i="9"/>
  <c r="G140" i="9" s="1"/>
  <c r="J57" i="9"/>
  <c r="AC46" i="9"/>
  <c r="H128" i="9"/>
  <c r="H140" i="9" s="1"/>
  <c r="Y46" i="9"/>
  <c r="D128" i="9"/>
  <c r="D140" i="9" s="1"/>
  <c r="X46" i="9"/>
  <c r="C128" i="9"/>
  <c r="C140" i="9" s="1"/>
  <c r="AD57" i="9"/>
  <c r="L57" i="9"/>
  <c r="F128" i="9"/>
  <c r="F140" i="9" s="1"/>
  <c r="AD46" i="9"/>
  <c r="I128" i="9"/>
  <c r="I140" i="9" s="1"/>
  <c r="Z46" i="9"/>
  <c r="E128" i="9"/>
  <c r="E140" i="9" s="1"/>
  <c r="I127" i="9"/>
  <c r="S21" i="9"/>
  <c r="X21" i="9"/>
  <c r="AC21" i="9"/>
  <c r="Z10" i="9"/>
  <c r="AD10" i="9"/>
  <c r="AA21" i="9"/>
  <c r="Y21" i="9"/>
  <c r="AA10" i="9"/>
  <c r="I126" i="9"/>
  <c r="AD126" i="9" s="1"/>
  <c r="J18" i="9"/>
  <c r="K130" i="8"/>
  <c r="G184" i="2"/>
  <c r="F184" i="2"/>
  <c r="I184" i="2"/>
  <c r="E184" i="2"/>
  <c r="D189" i="2"/>
  <c r="D184" i="2"/>
  <c r="D191" i="2"/>
  <c r="F192" i="2"/>
  <c r="L34" i="9"/>
  <c r="L33" i="9"/>
  <c r="L32" i="9"/>
  <c r="L30" i="9"/>
  <c r="L24" i="9"/>
  <c r="L22" i="9"/>
  <c r="L21" i="9"/>
  <c r="L54" i="9"/>
  <c r="J53" i="9"/>
  <c r="G190" i="2"/>
  <c r="H126" i="9"/>
  <c r="AC126" i="9" s="1"/>
  <c r="L51" i="9"/>
  <c r="J26" i="9"/>
  <c r="K11" i="9"/>
  <c r="T29" i="9"/>
  <c r="J29" i="9"/>
  <c r="D125" i="9"/>
  <c r="L20" i="9"/>
  <c r="L175" i="2"/>
  <c r="I194" i="2"/>
  <c r="J172" i="2"/>
  <c r="J169" i="2"/>
  <c r="E189" i="2"/>
  <c r="G189" i="2"/>
  <c r="L172" i="2"/>
  <c r="E190" i="2"/>
  <c r="F193" i="2"/>
  <c r="F191" i="2"/>
  <c r="G191" i="2"/>
  <c r="G193" i="2"/>
  <c r="G194" i="2"/>
  <c r="F125" i="9"/>
  <c r="AA125" i="9" s="1"/>
  <c r="E127" i="9"/>
  <c r="Z127" i="9" s="1"/>
  <c r="L43" i="9"/>
  <c r="L39" i="9"/>
  <c r="L14" i="9"/>
  <c r="L13" i="9"/>
  <c r="L12" i="9"/>
  <c r="S32" i="9"/>
  <c r="J33" i="9"/>
  <c r="H127" i="9"/>
  <c r="AC127" i="9" s="1"/>
  <c r="F190" i="2"/>
  <c r="S42" i="9"/>
  <c r="K170" i="2"/>
  <c r="D190" i="2"/>
  <c r="J174" i="2"/>
  <c r="L171" i="2"/>
  <c r="H189" i="2"/>
  <c r="H191" i="2"/>
  <c r="L174" i="2"/>
  <c r="K174" i="2"/>
  <c r="Y56" i="9"/>
  <c r="K55" i="9"/>
  <c r="AC55" i="9"/>
  <c r="J175" i="2"/>
  <c r="K169" i="2"/>
  <c r="K171" i="2"/>
  <c r="J171" i="2"/>
  <c r="G192" i="2"/>
  <c r="D192" i="2"/>
  <c r="E126" i="9"/>
  <c r="Z126" i="9" s="1"/>
  <c r="J10" i="9"/>
  <c r="Y10" i="9"/>
  <c r="K10" i="9"/>
  <c r="AC10" i="9"/>
  <c r="J56" i="9"/>
  <c r="AB56" i="9"/>
  <c r="S56" i="9"/>
  <c r="AB55" i="9"/>
  <c r="S55" i="9"/>
  <c r="X55" i="9"/>
  <c r="AC52" i="9"/>
  <c r="T52" i="9"/>
  <c r="Y52" i="9"/>
  <c r="L49" i="9"/>
  <c r="Z49" i="9"/>
  <c r="K46" i="9"/>
  <c r="AA46" i="9"/>
  <c r="J41" i="9"/>
  <c r="AB41" i="9"/>
  <c r="J40" i="9"/>
  <c r="AB40" i="9"/>
  <c r="K39" i="9"/>
  <c r="AC39" i="9"/>
  <c r="K38" i="9"/>
  <c r="AC38" i="9"/>
  <c r="Z37" i="9"/>
  <c r="L36" i="9"/>
  <c r="AA34" i="9"/>
  <c r="J31" i="9"/>
  <c r="AB31" i="9"/>
  <c r="S31" i="9"/>
  <c r="X31" i="9"/>
  <c r="J30" i="9"/>
  <c r="S30" i="9"/>
  <c r="AB30" i="9"/>
  <c r="X30" i="9"/>
  <c r="AC28" i="9"/>
  <c r="T28" i="9"/>
  <c r="Y28" i="9"/>
  <c r="K27" i="9"/>
  <c r="AC27" i="9"/>
  <c r="T27" i="9"/>
  <c r="D126" i="9"/>
  <c r="Y27" i="9"/>
  <c r="AA26" i="9"/>
  <c r="AA25" i="9"/>
  <c r="J23" i="9"/>
  <c r="AB23" i="9"/>
  <c r="S23" i="9"/>
  <c r="X23" i="9"/>
  <c r="J22" i="9"/>
  <c r="AB22" i="9"/>
  <c r="S22" i="9"/>
  <c r="X22" i="9"/>
  <c r="AB21" i="9"/>
  <c r="J21" i="9"/>
  <c r="AC20" i="9"/>
  <c r="T20" i="9"/>
  <c r="Y20" i="9"/>
  <c r="K19" i="9"/>
  <c r="T19" i="9"/>
  <c r="AC19" i="9"/>
  <c r="Y19" i="9"/>
  <c r="AA18" i="9"/>
  <c r="AA17" i="9"/>
  <c r="AA16" i="9"/>
  <c r="T55" i="9"/>
  <c r="S52" i="9"/>
  <c r="T42" i="9"/>
  <c r="T39" i="9"/>
  <c r="S33" i="9"/>
  <c r="T26" i="9"/>
  <c r="T18" i="9"/>
  <c r="AA54" i="9"/>
  <c r="K50" i="9"/>
  <c r="AC50" i="9"/>
  <c r="AC48" i="9"/>
  <c r="T48" i="9"/>
  <c r="Y48" i="9"/>
  <c r="Z45" i="9"/>
  <c r="K42" i="9"/>
  <c r="AA42" i="9"/>
  <c r="AB39" i="9"/>
  <c r="S39" i="9"/>
  <c r="X39" i="9"/>
  <c r="F126" i="9"/>
  <c r="AA126" i="9" s="1"/>
  <c r="AA33" i="9"/>
  <c r="AA30" i="9"/>
  <c r="J28" i="9"/>
  <c r="AB28" i="9"/>
  <c r="AB27" i="9"/>
  <c r="S27" i="9"/>
  <c r="X27" i="9"/>
  <c r="Z25" i="9"/>
  <c r="Z24" i="9"/>
  <c r="K23" i="9"/>
  <c r="AA22" i="9"/>
  <c r="Z15" i="9"/>
  <c r="Z14" i="9"/>
  <c r="Z13" i="9"/>
  <c r="Z12" i="9"/>
  <c r="AA11" i="9"/>
  <c r="T51" i="9"/>
  <c r="S48" i="9"/>
  <c r="T41" i="9"/>
  <c r="S28" i="9"/>
  <c r="T21" i="9"/>
  <c r="E191" i="2"/>
  <c r="H193" i="2"/>
  <c r="J51" i="9"/>
  <c r="AB51" i="9"/>
  <c r="S51" i="9"/>
  <c r="X51" i="9"/>
  <c r="J49" i="9"/>
  <c r="AB49" i="9"/>
  <c r="AB47" i="9"/>
  <c r="S47" i="9"/>
  <c r="X47" i="9"/>
  <c r="K45" i="9"/>
  <c r="AC45" i="9"/>
  <c r="K44" i="9"/>
  <c r="AC44" i="9"/>
  <c r="T44" i="9"/>
  <c r="Y44" i="9"/>
  <c r="Y43" i="9"/>
  <c r="Z41" i="9"/>
  <c r="AA38" i="9"/>
  <c r="AC36" i="9"/>
  <c r="T36" i="9"/>
  <c r="Y36" i="9"/>
  <c r="K35" i="9"/>
  <c r="AC35" i="9"/>
  <c r="K34" i="9"/>
  <c r="AC34" i="9"/>
  <c r="D127" i="9"/>
  <c r="Y34" i="9"/>
  <c r="Z33" i="9"/>
  <c r="AA29" i="9"/>
  <c r="K25" i="9"/>
  <c r="AC25" i="9"/>
  <c r="K24" i="9"/>
  <c r="AC24" i="9"/>
  <c r="T24" i="9"/>
  <c r="Y24" i="9"/>
  <c r="Z21" i="9"/>
  <c r="K17" i="9"/>
  <c r="AC17" i="9"/>
  <c r="T17" i="9"/>
  <c r="Y17" i="9"/>
  <c r="K16" i="9"/>
  <c r="AC16" i="9"/>
  <c r="T16" i="9"/>
  <c r="Y16" i="9"/>
  <c r="AC15" i="9"/>
  <c r="T15" i="9"/>
  <c r="K15" i="9"/>
  <c r="Y15" i="9"/>
  <c r="K14" i="9"/>
  <c r="AC14" i="9"/>
  <c r="T14" i="9"/>
  <c r="Y14" i="9"/>
  <c r="AC13" i="9"/>
  <c r="T13" i="9"/>
  <c r="J13" i="9"/>
  <c r="Y13" i="9"/>
  <c r="AC12" i="9"/>
  <c r="T12" i="9"/>
  <c r="Y12" i="9"/>
  <c r="Z11" i="9"/>
  <c r="S54" i="9"/>
  <c r="T53" i="9"/>
  <c r="T50" i="9"/>
  <c r="T47" i="9"/>
  <c r="S44" i="9"/>
  <c r="S38" i="9"/>
  <c r="T37" i="9"/>
  <c r="T34" i="9"/>
  <c r="T31" i="9"/>
  <c r="S29" i="9"/>
  <c r="E193" i="2"/>
  <c r="K172" i="2"/>
  <c r="H190" i="2"/>
  <c r="D193" i="2"/>
  <c r="J170" i="2"/>
  <c r="H192" i="2"/>
  <c r="C125" i="9"/>
  <c r="E147" i="9" s="1"/>
  <c r="D159" i="9" s="1"/>
  <c r="X10" i="9"/>
  <c r="G125" i="9"/>
  <c r="AB10" i="9"/>
  <c r="S10" i="9"/>
  <c r="K54" i="9"/>
  <c r="AC54" i="9"/>
  <c r="Z53" i="9"/>
  <c r="AA50" i="9"/>
  <c r="J46" i="9"/>
  <c r="AB46" i="9"/>
  <c r="J45" i="9"/>
  <c r="AB45" i="9"/>
  <c r="AB43" i="9"/>
  <c r="S43" i="9"/>
  <c r="X43" i="9"/>
  <c r="AC40" i="9"/>
  <c r="T40" i="9"/>
  <c r="Y40" i="9"/>
  <c r="L38" i="9"/>
  <c r="J37" i="9"/>
  <c r="J36" i="9"/>
  <c r="AB36" i="9"/>
  <c r="AB35" i="9"/>
  <c r="S35" i="9"/>
  <c r="X35" i="9"/>
  <c r="AC32" i="9"/>
  <c r="T32" i="9"/>
  <c r="Y32" i="9"/>
  <c r="Y31" i="9"/>
  <c r="K30" i="9"/>
  <c r="AC30" i="9"/>
  <c r="L29" i="9"/>
  <c r="Z29" i="9"/>
  <c r="Z28" i="9"/>
  <c r="L27" i="9"/>
  <c r="K26" i="9"/>
  <c r="S26" i="9"/>
  <c r="AB26" i="9"/>
  <c r="X26" i="9"/>
  <c r="J25" i="9"/>
  <c r="AB25" i="9"/>
  <c r="AC23" i="9"/>
  <c r="T23" i="9"/>
  <c r="Y23" i="9"/>
  <c r="K22" i="9"/>
  <c r="AC22" i="9"/>
  <c r="Z20" i="9"/>
  <c r="L19" i="9"/>
  <c r="K18" i="9"/>
  <c r="AB18" i="9"/>
  <c r="S18" i="9"/>
  <c r="X18" i="9"/>
  <c r="J17" i="9"/>
  <c r="AB17" i="9"/>
  <c r="AB16" i="9"/>
  <c r="S16" i="9"/>
  <c r="X16" i="9"/>
  <c r="J15" i="9"/>
  <c r="AB15" i="9"/>
  <c r="S15" i="9"/>
  <c r="X15" i="9"/>
  <c r="J14" i="9"/>
  <c r="AB14" i="9"/>
  <c r="S14" i="9"/>
  <c r="X14" i="9"/>
  <c r="AB13" i="9"/>
  <c r="S13" i="9"/>
  <c r="X13" i="9"/>
  <c r="AB12" i="9"/>
  <c r="S12" i="9"/>
  <c r="X12" i="9"/>
  <c r="AC11" i="9"/>
  <c r="T11" i="9"/>
  <c r="Y11" i="9"/>
  <c r="T10" i="9"/>
  <c r="T56" i="9"/>
  <c r="S53" i="9"/>
  <c r="S50" i="9"/>
  <c r="T49" i="9"/>
  <c r="T46" i="9"/>
  <c r="T43" i="9"/>
  <c r="S40" i="9"/>
  <c r="S37" i="9"/>
  <c r="S34" i="9"/>
  <c r="T33" i="9"/>
  <c r="T25" i="9"/>
  <c r="S24" i="9"/>
  <c r="S17" i="9"/>
  <c r="J20" i="9"/>
  <c r="AB20" i="9"/>
  <c r="L16" i="9"/>
  <c r="J11" i="9"/>
  <c r="AB11" i="9"/>
  <c r="S19" i="9"/>
  <c r="S11" i="9"/>
  <c r="L35" i="9"/>
  <c r="L28" i="9"/>
  <c r="L15" i="9"/>
  <c r="U10" i="9"/>
  <c r="L11" i="9"/>
  <c r="I190" i="2"/>
  <c r="I191" i="2"/>
  <c r="L10" i="9"/>
  <c r="L47" i="9"/>
  <c r="L31"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U12" i="9"/>
  <c r="U11" i="9"/>
  <c r="L55" i="9"/>
  <c r="L23" i="9"/>
  <c r="U56" i="9"/>
  <c r="AD54" i="9"/>
  <c r="AD49" i="9"/>
  <c r="AD43" i="9"/>
  <c r="AD38" i="9"/>
  <c r="AD34" i="9"/>
  <c r="AD33" i="9"/>
  <c r="AD32" i="9"/>
  <c r="AD30" i="9"/>
  <c r="AD29" i="9"/>
  <c r="AD27" i="9"/>
  <c r="AD24" i="9"/>
  <c r="AD22" i="9"/>
  <c r="AD21" i="9"/>
  <c r="AD19" i="9"/>
  <c r="AD16" i="9"/>
  <c r="AD14" i="9"/>
  <c r="AD13" i="9"/>
  <c r="AD12" i="9"/>
  <c r="U57" i="9"/>
  <c r="AA57" i="9"/>
  <c r="T57" i="9"/>
  <c r="S57" i="9"/>
  <c r="AB57" i="9"/>
  <c r="J55" i="9"/>
  <c r="L53" i="9"/>
  <c r="K53" i="9"/>
  <c r="J48" i="9"/>
  <c r="L41" i="9"/>
  <c r="K57" i="9"/>
  <c r="K56" i="9"/>
  <c r="J52" i="9"/>
  <c r="K51" i="9"/>
  <c r="L50" i="9"/>
  <c r="J47" i="9"/>
  <c r="L45" i="9"/>
  <c r="L44" i="9"/>
  <c r="J42" i="9"/>
  <c r="K41" i="9"/>
  <c r="K40" i="9"/>
  <c r="K36" i="9"/>
  <c r="J32" i="9"/>
  <c r="K31" i="9"/>
  <c r="K28" i="9"/>
  <c r="L25" i="9"/>
  <c r="K20" i="9"/>
  <c r="L17" i="9"/>
  <c r="J12" i="9"/>
  <c r="L52" i="9"/>
  <c r="J50" i="9"/>
  <c r="K48" i="9"/>
  <c r="J44" i="9"/>
  <c r="K43" i="9"/>
  <c r="L42" i="9"/>
  <c r="J39" i="9"/>
  <c r="L37" i="9"/>
  <c r="J35" i="9"/>
  <c r="H125" i="9"/>
  <c r="AC125" i="9" s="1"/>
  <c r="K49" i="9"/>
  <c r="L56" i="9"/>
  <c r="J54" i="9"/>
  <c r="K52" i="9"/>
  <c r="K47" i="9"/>
  <c r="L46" i="9"/>
  <c r="J43" i="9"/>
  <c r="L40" i="9"/>
  <c r="J38" i="9"/>
  <c r="K37" i="9"/>
  <c r="J34" i="9"/>
  <c r="K33" i="9"/>
  <c r="K32" i="9"/>
  <c r="K29" i="9"/>
  <c r="J27" i="9"/>
  <c r="L26" i="9"/>
  <c r="J24" i="9"/>
  <c r="G126" i="9"/>
  <c r="C126" i="9"/>
  <c r="E148" i="9" s="1"/>
  <c r="D160" i="9" s="1"/>
  <c r="K21" i="9"/>
  <c r="J19" i="9"/>
  <c r="L18" i="9"/>
  <c r="J16" i="9"/>
  <c r="K13" i="9"/>
  <c r="K12" i="9"/>
  <c r="F127" i="9"/>
  <c r="AA127" i="9" s="1"/>
  <c r="C127" i="9"/>
  <c r="E149" i="9" s="1"/>
  <c r="D161" i="9" s="1"/>
  <c r="G127" i="9"/>
  <c r="L48" i="9"/>
  <c r="I125" i="9"/>
  <c r="E125" i="9"/>
  <c r="D139" i="8"/>
  <c r="H139" i="8"/>
  <c r="E140" i="8"/>
  <c r="I140" i="8"/>
  <c r="F139" i="8"/>
  <c r="L129" i="8"/>
  <c r="C139" i="8"/>
  <c r="D150" i="8" s="1"/>
  <c r="J128" i="8"/>
  <c r="C140" i="8"/>
  <c r="D151" i="8" s="1"/>
  <c r="G140" i="8"/>
  <c r="D140" i="8"/>
  <c r="H140" i="8"/>
  <c r="J127" i="8"/>
  <c r="K128" i="8"/>
  <c r="J126" i="8"/>
  <c r="K127" i="8"/>
  <c r="L128" i="8"/>
  <c r="J130" i="8"/>
  <c r="F140" i="8"/>
  <c r="K126" i="8"/>
  <c r="L127" i="8"/>
  <c r="J129" i="8"/>
  <c r="G139" i="8"/>
  <c r="L126" i="8"/>
  <c r="K129" i="8"/>
  <c r="E139" i="8"/>
  <c r="I139" i="8"/>
  <c r="K175" i="2"/>
  <c r="I193" i="2"/>
  <c r="K173" i="2"/>
  <c r="L173" i="2"/>
  <c r="I192" i="2"/>
  <c r="E192" i="2"/>
  <c r="J11" i="2"/>
  <c r="K11" i="2"/>
  <c r="J12" i="2"/>
  <c r="K12" i="2"/>
  <c r="J13" i="2"/>
  <c r="K13" i="2"/>
  <c r="J14" i="2"/>
  <c r="K14" i="2"/>
  <c r="J15" i="2"/>
  <c r="K15" i="2"/>
  <c r="J16" i="2"/>
  <c r="K16" i="2"/>
  <c r="J17" i="2"/>
  <c r="K17" i="2"/>
  <c r="J18" i="2"/>
  <c r="K18" i="2"/>
  <c r="J19" i="2"/>
  <c r="K19" i="2"/>
  <c r="J20" i="2"/>
  <c r="K20" i="2"/>
  <c r="J21" i="2"/>
  <c r="K21" i="2"/>
  <c r="J22" i="2"/>
  <c r="K22" i="2"/>
  <c r="J23" i="2"/>
  <c r="K23" i="2"/>
  <c r="J24" i="2"/>
  <c r="K24" i="2"/>
  <c r="J25" i="2"/>
  <c r="K25" i="2"/>
  <c r="J26" i="2"/>
  <c r="K26" i="2"/>
  <c r="J27" i="2"/>
  <c r="K27" i="2"/>
  <c r="J28" i="2"/>
  <c r="K28" i="2"/>
  <c r="J29" i="2"/>
  <c r="K29" i="2"/>
  <c r="J30" i="2"/>
  <c r="K30" i="2"/>
  <c r="J31" i="2"/>
  <c r="K31" i="2"/>
  <c r="J32" i="2"/>
  <c r="K32" i="2"/>
  <c r="J33" i="2"/>
  <c r="K33" i="2"/>
  <c r="J34" i="2"/>
  <c r="K34" i="2"/>
  <c r="J35" i="2"/>
  <c r="K35" i="2"/>
  <c r="J36" i="2"/>
  <c r="K36" i="2"/>
  <c r="J37" i="2"/>
  <c r="K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J52" i="2"/>
  <c r="K52" i="2"/>
  <c r="L52" i="2"/>
  <c r="J53" i="2"/>
  <c r="K53" i="2"/>
  <c r="L53" i="2"/>
  <c r="J54" i="2"/>
  <c r="K54" i="2"/>
  <c r="L54" i="2"/>
  <c r="J55" i="2"/>
  <c r="K55" i="2"/>
  <c r="L55" i="2"/>
  <c r="J56" i="2"/>
  <c r="K56" i="2"/>
  <c r="L56" i="2"/>
  <c r="J57" i="2"/>
  <c r="K57" i="2"/>
  <c r="L57" i="2"/>
  <c r="J58" i="2"/>
  <c r="K58" i="2"/>
  <c r="L58" i="2"/>
  <c r="J59" i="2"/>
  <c r="K59" i="2"/>
  <c r="L59" i="2"/>
  <c r="J60" i="2"/>
  <c r="K60" i="2"/>
  <c r="L60" i="2"/>
  <c r="J61" i="2"/>
  <c r="K61" i="2"/>
  <c r="L61" i="2"/>
  <c r="J62" i="2"/>
  <c r="K62" i="2"/>
  <c r="L62" i="2"/>
  <c r="J63" i="2"/>
  <c r="K63" i="2"/>
  <c r="L63" i="2"/>
  <c r="J64" i="2"/>
  <c r="K64" i="2"/>
  <c r="L64" i="2"/>
  <c r="J65" i="2"/>
  <c r="K65" i="2"/>
  <c r="L65" i="2"/>
  <c r="J66" i="2"/>
  <c r="K66" i="2"/>
  <c r="L66" i="2"/>
  <c r="J67" i="2"/>
  <c r="K67" i="2"/>
  <c r="L67" i="2"/>
  <c r="J68" i="2"/>
  <c r="K68" i="2"/>
  <c r="L68" i="2"/>
  <c r="J69" i="2"/>
  <c r="K69" i="2"/>
  <c r="L69" i="2"/>
  <c r="J70" i="2"/>
  <c r="K70" i="2"/>
  <c r="L70" i="2"/>
  <c r="J71" i="2"/>
  <c r="K71" i="2"/>
  <c r="L71" i="2"/>
  <c r="J72" i="2"/>
  <c r="K72" i="2"/>
  <c r="L72" i="2"/>
  <c r="J73" i="2"/>
  <c r="K73" i="2"/>
  <c r="L73" i="2"/>
  <c r="J74" i="2"/>
  <c r="K74" i="2"/>
  <c r="L74" i="2"/>
  <c r="J75" i="2"/>
  <c r="K75" i="2"/>
  <c r="L75" i="2"/>
  <c r="J76" i="2"/>
  <c r="K76" i="2"/>
  <c r="L76" i="2"/>
  <c r="J77" i="2"/>
  <c r="K77" i="2"/>
  <c r="L77" i="2"/>
  <c r="J78" i="2"/>
  <c r="K78" i="2"/>
  <c r="L78" i="2"/>
  <c r="J79" i="2"/>
  <c r="K79" i="2"/>
  <c r="L79" i="2"/>
  <c r="J80" i="2"/>
  <c r="K80" i="2"/>
  <c r="L80" i="2"/>
  <c r="J81" i="2"/>
  <c r="K81" i="2"/>
  <c r="L81" i="2"/>
  <c r="J82" i="2"/>
  <c r="K82" i="2"/>
  <c r="L82" i="2"/>
  <c r="J83" i="2"/>
  <c r="K83" i="2"/>
  <c r="L83" i="2"/>
  <c r="J84" i="2"/>
  <c r="K84" i="2"/>
  <c r="L84" i="2"/>
  <c r="J85" i="2"/>
  <c r="K85" i="2"/>
  <c r="L85" i="2"/>
  <c r="J86" i="2"/>
  <c r="K86" i="2"/>
  <c r="L86" i="2"/>
  <c r="J87" i="2"/>
  <c r="K87" i="2"/>
  <c r="L87" i="2"/>
  <c r="J88" i="2"/>
  <c r="K88" i="2"/>
  <c r="L88" i="2"/>
  <c r="J89" i="2"/>
  <c r="K89" i="2"/>
  <c r="L89" i="2"/>
  <c r="J90" i="2"/>
  <c r="K90" i="2"/>
  <c r="L90" i="2"/>
  <c r="J91" i="2"/>
  <c r="K91" i="2"/>
  <c r="L91" i="2"/>
  <c r="J92" i="2"/>
  <c r="K92" i="2"/>
  <c r="L92" i="2"/>
  <c r="J93" i="2"/>
  <c r="K93" i="2"/>
  <c r="L93" i="2"/>
  <c r="J94" i="2"/>
  <c r="K94" i="2"/>
  <c r="L94" i="2"/>
  <c r="J95" i="2"/>
  <c r="K95" i="2"/>
  <c r="L95" i="2"/>
  <c r="J96" i="2"/>
  <c r="K96" i="2"/>
  <c r="L96" i="2"/>
  <c r="J97" i="2"/>
  <c r="K97" i="2"/>
  <c r="L97" i="2"/>
  <c r="J98" i="2"/>
  <c r="K98" i="2"/>
  <c r="L98" i="2"/>
  <c r="J99" i="2"/>
  <c r="K99" i="2"/>
  <c r="L99" i="2"/>
  <c r="J100" i="2"/>
  <c r="K100" i="2"/>
  <c r="L100" i="2"/>
  <c r="J101" i="2"/>
  <c r="K101" i="2"/>
  <c r="L101" i="2"/>
  <c r="K10" i="2"/>
  <c r="J10" i="2"/>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10" i="8"/>
  <c r="K58" i="8"/>
  <c r="J58" i="8"/>
  <c r="K57" i="8"/>
  <c r="J57" i="8"/>
  <c r="K56" i="8"/>
  <c r="J56" i="8"/>
  <c r="K55" i="8"/>
  <c r="J55" i="8"/>
  <c r="K54" i="8"/>
  <c r="J54" i="8"/>
  <c r="K53" i="8"/>
  <c r="J53" i="8"/>
  <c r="K52" i="8"/>
  <c r="J52" i="8"/>
  <c r="K51" i="8"/>
  <c r="J51" i="8"/>
  <c r="K50" i="8"/>
  <c r="J50" i="8"/>
  <c r="K49" i="8"/>
  <c r="J49" i="8"/>
  <c r="K48" i="8"/>
  <c r="J48" i="8"/>
  <c r="K47" i="8"/>
  <c r="J47" i="8"/>
  <c r="K46" i="8"/>
  <c r="J46" i="8"/>
  <c r="K45" i="8"/>
  <c r="J45" i="8"/>
  <c r="K44" i="8"/>
  <c r="J44" i="8"/>
  <c r="K43" i="8"/>
  <c r="J43" i="8"/>
  <c r="K42" i="8"/>
  <c r="J42" i="8"/>
  <c r="K41" i="8"/>
  <c r="J4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J17" i="8"/>
  <c r="K16" i="8"/>
  <c r="J16" i="8"/>
  <c r="K15" i="8"/>
  <c r="J15" i="8"/>
  <c r="K14" i="8"/>
  <c r="J14" i="8"/>
  <c r="K13" i="8"/>
  <c r="J13" i="8"/>
  <c r="K12" i="8"/>
  <c r="J12" i="8"/>
  <c r="K11" i="8"/>
  <c r="J11" i="8"/>
  <c r="K10" i="8"/>
  <c r="J10" i="8"/>
  <c r="L122" i="9" l="1"/>
  <c r="X122" i="9"/>
  <c r="J185" i="2"/>
  <c r="K185" i="2"/>
  <c r="L185" i="2"/>
  <c r="T128" i="9"/>
  <c r="F151" i="9"/>
  <c r="H150" i="9"/>
  <c r="AA128" i="9"/>
  <c r="D138" i="9"/>
  <c r="E138" i="9"/>
  <c r="Q127" i="9"/>
  <c r="K186" i="2"/>
  <c r="J186" i="2"/>
  <c r="Y122" i="9"/>
  <c r="Z122" i="9"/>
  <c r="R122" i="9"/>
  <c r="AA122" i="9"/>
  <c r="T122" i="9"/>
  <c r="AC122" i="9"/>
  <c r="AD122" i="9"/>
  <c r="U122" i="9"/>
  <c r="AB122" i="9"/>
  <c r="S122" i="9"/>
  <c r="AD128" i="9"/>
  <c r="S128" i="9"/>
  <c r="E150" i="9"/>
  <c r="D162" i="9" s="1"/>
  <c r="AC128" i="9"/>
  <c r="Z128" i="9"/>
  <c r="U126" i="9"/>
  <c r="K184" i="2"/>
  <c r="F137" i="9"/>
  <c r="K127" i="9"/>
  <c r="H138" i="9"/>
  <c r="K126" i="9"/>
  <c r="X128" i="9"/>
  <c r="L184" i="2"/>
  <c r="E162" i="9"/>
  <c r="Y125" i="9"/>
  <c r="E159" i="9"/>
  <c r="AB126" i="9"/>
  <c r="F160" i="9"/>
  <c r="S127" i="9"/>
  <c r="F161" i="9"/>
  <c r="F162" i="9"/>
  <c r="S125" i="9"/>
  <c r="F159" i="9"/>
  <c r="Y127" i="9"/>
  <c r="E161" i="9"/>
  <c r="Y126" i="9"/>
  <c r="E160" i="9"/>
  <c r="G147" i="9"/>
  <c r="H147" i="9"/>
  <c r="G148" i="9"/>
  <c r="H148" i="9"/>
  <c r="C163" i="8"/>
  <c r="D149" i="9"/>
  <c r="D139" i="9"/>
  <c r="Y128" i="9"/>
  <c r="E139" i="9"/>
  <c r="F139" i="9"/>
  <c r="I139" i="9"/>
  <c r="G139" i="9"/>
  <c r="C139" i="9"/>
  <c r="F150" i="9" s="1"/>
  <c r="H139" i="9"/>
  <c r="L126" i="9"/>
  <c r="P125" i="9"/>
  <c r="D137" i="9"/>
  <c r="T126" i="9"/>
  <c r="R125" i="9"/>
  <c r="J184" i="2"/>
  <c r="H137" i="9"/>
  <c r="P127" i="9"/>
  <c r="P128" i="9"/>
  <c r="T127" i="9"/>
  <c r="J126" i="9"/>
  <c r="K128" i="9"/>
  <c r="P126" i="9"/>
  <c r="F138" i="9"/>
  <c r="O127" i="9"/>
  <c r="X127" i="9"/>
  <c r="L127" i="9"/>
  <c r="C138" i="9"/>
  <c r="F149" i="9" s="1"/>
  <c r="O126" i="9"/>
  <c r="X126" i="9"/>
  <c r="J125" i="9"/>
  <c r="AB125" i="9"/>
  <c r="R127" i="9"/>
  <c r="T125" i="9"/>
  <c r="G137" i="9"/>
  <c r="J128" i="9"/>
  <c r="AB128" i="9"/>
  <c r="Q128" i="9"/>
  <c r="R128" i="9"/>
  <c r="E137" i="9"/>
  <c r="Z125" i="9"/>
  <c r="J127" i="9"/>
  <c r="AB127" i="9"/>
  <c r="O125" i="9"/>
  <c r="X125" i="9"/>
  <c r="O128" i="9"/>
  <c r="Q125" i="9"/>
  <c r="Q126" i="9"/>
  <c r="R126" i="9"/>
  <c r="S126" i="9"/>
  <c r="L128" i="9"/>
  <c r="U128" i="9"/>
  <c r="I137" i="9"/>
  <c r="AD125" i="9"/>
  <c r="I138" i="9"/>
  <c r="AD127" i="9"/>
  <c r="U127" i="9"/>
  <c r="U125" i="9"/>
  <c r="C137" i="9"/>
  <c r="F148" i="9" s="1"/>
  <c r="G138" i="9"/>
  <c r="L125" i="9"/>
  <c r="K125" i="9"/>
  <c r="H149" i="9" l="1"/>
  <c r="G149" i="9"/>
</calcChain>
</file>

<file path=xl/sharedStrings.xml><?xml version="1.0" encoding="utf-8"?>
<sst xmlns="http://schemas.openxmlformats.org/spreadsheetml/2006/main" count="768" uniqueCount="92">
  <si>
    <t>Controladoria Geral do Município - CGM</t>
  </si>
  <si>
    <t>Coordenadoria de Promoção da Integridade - COPI</t>
  </si>
  <si>
    <t>Divisão de Transparência Ativa e Dados Abertos - DTA</t>
  </si>
  <si>
    <t>Estatísticas de acessos ao Portal da Transparência e Portal de Dados Abertos</t>
  </si>
  <si>
    <t>Tabela</t>
  </si>
  <si>
    <t>1 - Estatísticas de acessos ao Portal da Transparência</t>
  </si>
  <si>
    <t>link</t>
  </si>
  <si>
    <t>2 - Estatísticas de acessos ao Portal de Dados Abertos</t>
  </si>
  <si>
    <t>3 - Estatísticas de acessos ao Portal da Transparência + Portal de Dados Abertos</t>
  </si>
  <si>
    <t>Gráfico</t>
  </si>
  <si>
    <t>4 - Visitas ao Portal da Transparência da Prefeitura de São Paulo - 2013 a 2020 - Total e Variação anual</t>
  </si>
  <si>
    <t>5 - Visitas ao Portal de Dados Abertos da Prefeitura de São Paulo - 2016 a 2020 - Total e Variação anual</t>
  </si>
  <si>
    <t>6 - Visitas aos Portais da Transparência e Portal de Dados Abertos da Prefeitura de São Paulo - Totais e Variação anual - 2016 a 2020</t>
  </si>
  <si>
    <t>7 - Visitas aos Portais da Transparência e Portal de Dados Abertos da Prefeitura de São Paulo - Total e Proporção por Portal - 2016 a 2020</t>
  </si>
  <si>
    <t>8 - Visitas aos Portal da Transparência da Prefeitura de São Paulo - Total e Proporção por Tipo de tráfego - 2013 a 2020</t>
  </si>
  <si>
    <t>9 - Visitas aos Portal de Dados Abertos da Prefeitura de São Paulo - Total e Proporção por Tipo de tráfego - 2016 a 2020</t>
  </si>
  <si>
    <t>10 - Visitas aos Portais da Transparência e Portal de Dados Abertos da Prefeitura de São Paulo - Total e Proporção por Tipo de tráfego - 2016 a 2020</t>
  </si>
  <si>
    <t>-</t>
  </si>
  <si>
    <t>Glossário das métricas apresentadas</t>
  </si>
  <si>
    <t>voltar ao Índice</t>
  </si>
  <si>
    <t>http://transparencia.prefeitura.sp.gov.br/Paginas/home.aspx</t>
  </si>
  <si>
    <t>Tráfego visualizado</t>
  </si>
  <si>
    <t>Tráfego não visualizado </t>
  </si>
  <si>
    <t>Proporção de tráfego não visualizado no tráfego total</t>
  </si>
  <si>
    <t>Período</t>
  </si>
  <si>
    <t>Visitantes únicos</t>
  </si>
  <si>
    <t>Número de visitas</t>
  </si>
  <si>
    <t>Páginas</t>
  </si>
  <si>
    <t>Hits</t>
  </si>
  <si>
    <t>Bytes (GB)</t>
  </si>
  <si>
    <t>% páginas</t>
  </si>
  <si>
    <t>% hits</t>
  </si>
  <si>
    <t>% bytes</t>
  </si>
  <si>
    <t>n/d</t>
  </si>
  <si>
    <t>TOTAL</t>
  </si>
  <si>
    <t>-/-</t>
  </si>
  <si>
    <t>TOTAIS</t>
  </si>
  <si>
    <t>2012 (Mai-Dez)</t>
  </si>
  <si>
    <t>2019</t>
  </si>
  <si>
    <t>2020</t>
  </si>
  <si>
    <t>2021</t>
  </si>
  <si>
    <t>2022</t>
  </si>
  <si>
    <t>2023</t>
  </si>
  <si>
    <t>2024</t>
  </si>
  <si>
    <t>2025</t>
  </si>
  <si>
    <t>2013-2016</t>
  </si>
  <si>
    <t>2017-2020</t>
  </si>
  <si>
    <t>2021-2024</t>
  </si>
  <si>
    <t>VARIAÇÃO ANUAL</t>
  </si>
  <si>
    <t>2014 s/ 2013</t>
  </si>
  <si>
    <t>2015 s/ 2014</t>
  </si>
  <si>
    <t>2016 s/ 2015</t>
  </si>
  <si>
    <t>2017 s/ 2016</t>
  </si>
  <si>
    <t>2018 s/ 2017</t>
  </si>
  <si>
    <t>2019 s/ 2018</t>
  </si>
  <si>
    <t>2020 s/ 2019</t>
  </si>
  <si>
    <t>2021 s/ 2020</t>
  </si>
  <si>
    <t>2022 s/ 2021</t>
  </si>
  <si>
    <t>2023 s/ 2022</t>
  </si>
  <si>
    <t>2024 s/ 2023</t>
  </si>
  <si>
    <t>Variação anual</t>
  </si>
  <si>
    <t>Tráfego visualizado (gerado por pessoas)</t>
  </si>
  <si>
    <t>Tráfego não visualizado (acessos automatizados como robots, crawlers etc.)</t>
  </si>
  <si>
    <t>http://dados.prefeitura.sp.gov.br/</t>
  </si>
  <si>
    <t>2015 (dez)</t>
  </si>
  <si>
    <t>3 - Estatísticas de acessos ao Portal Obras Abertas</t>
  </si>
  <si>
    <t>http://obrasabertas.prefeitura.sp.gov.br/</t>
  </si>
  <si>
    <t>Proporção no total de tráfego - Portal da Transparência</t>
  </si>
  <si>
    <t>Proporção no total de tráfego - Portal de Dados Abertos</t>
  </si>
  <si>
    <t>Número de visitas
- Portal da Transparência</t>
  </si>
  <si>
    <t>Número de visitas
- Portal de Dados Abertos</t>
  </si>
  <si>
    <t>Número de visitas
- Portal da Transparência + Portal de Dados Abertos</t>
  </si>
  <si>
    <t>Proporção no total de visitas
- Portal da Transparência</t>
  </si>
  <si>
    <t>Proporção no total de visitas
- Portal de Dados Abertos</t>
  </si>
  <si>
    <t>Relatório de acessos ao Portal da Transparência e Portal de Dados Abertos</t>
  </si>
  <si>
    <r>
      <t>Visitantes únicos
(</t>
    </r>
    <r>
      <rPr>
        <b/>
        <i/>
        <sz val="11"/>
        <color theme="1"/>
        <rFont val="Calibri"/>
        <family val="2"/>
        <scheme val="minor"/>
      </rPr>
      <t>Unique Visitor)</t>
    </r>
  </si>
  <si>
    <t>Quantidade de usuários ou computadores (hosts) que acessaram o site e visualizaram ao menos uma página.
Um visitante único é uma pessoa ou computador (host) que acessou pelo menos uma página, imagem ou arquivo carregado no site durante o período mostrado pelo relatório (no caso, um mês). Se esse usuário fizer vários acessos durante esse período, será contado apenas uma vez. Os visitantes são rastreados pelo endereço IP, portanto, se vários usuários estiverem acessando o site a partir do mesmo endereço IP (como uma rede corporativa ou um mesmo servidor de acesso), eles serão contados como apenas um visitante único.
Como visitantes únicos são contabilizados numa base mensal (ou seja, caso um mesmo visitante acesse o site duas vezes ou mais num determinado mês ele será contabilizado apenas uma vez, mas caso ele acess o site no mês subsequente ele será contabilizado novamente como um visitante único naquele mês), não é correto somar a quantidade de visitantes únicos em vários meses ou em um ano, pois nestes períodos de tempo acumulados podem haver os mesmos visitantes únicos, o que corresponderia a uma dupla contagem deles. De forma análoga, não é correto somar visitantes únicos do Portal da Transparência com os do Portal de Dados Abertos, pois um mesmo visitante único de um portal num determinado mês pode também ter visitado o outro portal.</t>
  </si>
  <si>
    <r>
      <t xml:space="preserve">Número de visitas
</t>
    </r>
    <r>
      <rPr>
        <b/>
        <i/>
        <sz val="11"/>
        <color theme="1"/>
        <rFont val="Calibri"/>
        <family val="2"/>
        <scheme val="minor"/>
      </rPr>
      <t>(Visits)</t>
    </r>
  </si>
  <si>
    <t>Quantidade de visitas realizadas por todos os usuários do site.
Uma nova visita é definida como o acesso a uma página do site por um usuário que não acessou o site nos últimos 60 minutos.</t>
  </si>
  <si>
    <r>
      <t xml:space="preserve">Páginas
</t>
    </r>
    <r>
      <rPr>
        <b/>
        <i/>
        <sz val="11"/>
        <color theme="1"/>
        <rFont val="Calibri"/>
        <family val="2"/>
        <scheme val="minor"/>
      </rPr>
      <t>(Pages)</t>
    </r>
  </si>
  <si>
    <t>Quantidade de páginas acessadas por todos os usuários do site em todas as suas visitas.
Apenas páginas são computadas, excluindo-se imagens e outros arquivos que podem ser acessados no site.</t>
  </si>
  <si>
    <r>
      <t xml:space="preserve">Hits
</t>
    </r>
    <r>
      <rPr>
        <b/>
        <i/>
        <sz val="11"/>
        <color theme="1"/>
        <rFont val="Calibri"/>
        <family val="2"/>
        <scheme val="minor"/>
      </rPr>
      <t>(Hits)</t>
    </r>
  </si>
  <si>
    <t>Quantidade de páginas, imagens e demais arquivos acessados por todos os usuários do site (pessoas ou computadores) em todas as suas visitas.</t>
  </si>
  <si>
    <r>
      <t xml:space="preserve">Bytes
</t>
    </r>
    <r>
      <rPr>
        <b/>
        <i/>
        <sz val="11"/>
        <color theme="1"/>
        <rFont val="Calibri"/>
        <family val="2"/>
        <scheme val="minor"/>
      </rPr>
      <t>(Bytes)</t>
    </r>
  </si>
  <si>
    <t>Quantidade total de informação baixada do site, sejam páginas, imagens e demais arquivos por todos os visitantes do site (pessoas ou computadores) em todas as suas visitas.</t>
  </si>
  <si>
    <r>
      <t>Tráfego visualizado
(</t>
    </r>
    <r>
      <rPr>
        <b/>
        <i/>
        <sz val="11"/>
        <color theme="1"/>
        <rFont val="Calibri"/>
        <family val="2"/>
        <scheme val="minor"/>
      </rPr>
      <t>Viewed traffic)</t>
    </r>
  </si>
  <si>
    <t xml:space="preserve">Tráfego gerado por usuários humanos (pessoas). </t>
  </si>
  <si>
    <r>
      <t>Tráfego não visualizado
(</t>
    </r>
    <r>
      <rPr>
        <b/>
        <i/>
        <sz val="11"/>
        <color theme="1"/>
        <rFont val="Calibri"/>
        <family val="2"/>
        <scheme val="minor"/>
      </rPr>
      <t xml:space="preserve">Not </t>
    </r>
    <r>
      <rPr>
        <b/>
        <sz val="11"/>
        <color theme="1"/>
        <rFont val="Calibri"/>
        <family val="2"/>
        <scheme val="minor"/>
      </rPr>
      <t>v</t>
    </r>
    <r>
      <rPr>
        <b/>
        <i/>
        <sz val="11"/>
        <color theme="1"/>
        <rFont val="Calibri"/>
        <family val="2"/>
        <scheme val="minor"/>
      </rPr>
      <t>iewed traffic)</t>
    </r>
  </si>
  <si>
    <t>Tráfego gerado por acessos automatizados como robots, crawlers, worms, grabbers ou respostas a códigos de status HTTP especiais.</t>
  </si>
  <si>
    <t>Fonte: AWStats</t>
  </si>
  <si>
    <t>https://awstats.sourceforge.io/docs/awstats_glossary.html</t>
  </si>
  <si>
    <t>Data de atualização: 07/04/2025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</si>
</sst>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0_-;\-* #,##0.000_-;_-* &quot;-&quot;??_-;_-@_-"/>
    <numFmt numFmtId="166" formatCode="0.0%"/>
    <numFmt numFmtId="167" formatCode="_-* #,##0.0_-;\-* #,##0.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sz val="12"/>
      <color rgb="FF000000"/>
      <name val="Calibri"/>
      <family val="2"/>
      <scheme val="minor"/>
    </font>
    <font>
      <sz val="12"/>
      <color theme="1"/>
      <name val="Calibri"/>
      <family val="2"/>
      <scheme val="minor"/>
    </font>
    <font>
      <u/>
      <sz val="11"/>
      <color theme="10"/>
      <name val="Calibri"/>
      <family val="2"/>
      <scheme val="minor"/>
    </font>
    <font>
      <b/>
      <i/>
      <sz val="11"/>
      <color theme="1"/>
      <name val="Calibri"/>
      <family val="2"/>
      <scheme val="minor"/>
    </font>
    <font>
      <sz val="11"/>
      <color rgb="FFFF0000"/>
      <name val="Calibri"/>
      <family val="2"/>
      <scheme val="minor"/>
    </font>
    <font>
      <b/>
      <sz val="11"/>
      <color theme="0"/>
      <name val="Calibri"/>
      <family val="2"/>
      <scheme val="minor"/>
    </font>
    <font>
      <sz val="8"/>
      <name val="Calibri"/>
      <family val="2"/>
      <scheme val="minor"/>
    </font>
    <font>
      <sz val="8"/>
      <color rgb="FF000000"/>
      <name val="Verdana"/>
      <family val="2"/>
    </font>
  </fonts>
  <fills count="11">
    <fill>
      <patternFill patternType="none"/>
    </fill>
    <fill>
      <patternFill patternType="gray125"/>
    </fill>
    <fill>
      <patternFill patternType="solid">
        <fgColor rgb="FF66DDEE"/>
        <bgColor indexed="64"/>
      </patternFill>
    </fill>
    <fill>
      <patternFill patternType="solid">
        <fgColor rgb="FF2EA495"/>
        <bgColor indexed="64"/>
      </patternFill>
    </fill>
    <fill>
      <patternFill patternType="solid">
        <fgColor rgb="FFCCCCDD"/>
        <bgColor indexed="64"/>
      </patternFill>
    </fill>
    <fill>
      <patternFill patternType="solid">
        <fgColor rgb="FFFFAA66"/>
        <bgColor indexed="64"/>
      </patternFill>
    </fill>
    <fill>
      <patternFill patternType="solid">
        <fgColor rgb="FFF4F090"/>
        <bgColor indexed="64"/>
      </patternFill>
    </fill>
    <fill>
      <patternFill patternType="solid">
        <fgColor theme="0"/>
        <bgColor indexed="64"/>
      </patternFill>
    </fill>
    <fill>
      <patternFill patternType="solid">
        <fgColor theme="7" tint="0.79998168889431442"/>
        <bgColor indexed="64"/>
      </patternFill>
    </fill>
    <fill>
      <patternFill patternType="solid">
        <fgColor rgb="FF00B0F0"/>
        <bgColor indexed="64"/>
      </patternFill>
    </fill>
    <fill>
      <patternFill patternType="solid">
        <fgColor theme="1"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style="thin">
        <color rgb="FF000000"/>
      </left>
      <right/>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9" fontId="1" fillId="0" borderId="0" applyFont="0" applyFill="0" applyBorder="0" applyAlignment="0" applyProtection="0"/>
  </cellStyleXfs>
  <cellXfs count="155">
    <xf numFmtId="0" fontId="0" fillId="0" borderId="0" xfId="0"/>
    <xf numFmtId="0" fontId="2" fillId="4" borderId="1" xfId="0" applyFont="1" applyFill="1" applyBorder="1" applyAlignment="1">
      <alignment horizontal="right" vertical="center" wrapText="1"/>
    </xf>
    <xf numFmtId="17" fontId="0" fillId="8" borderId="1" xfId="0" applyNumberFormat="1" applyFill="1" applyBorder="1"/>
    <xf numFmtId="17" fontId="3" fillId="8" borderId="1" xfId="0" applyNumberFormat="1" applyFont="1" applyFill="1" applyBorder="1"/>
    <xf numFmtId="17" fontId="4" fillId="8" borderId="1" xfId="0" applyNumberFormat="1" applyFont="1" applyFill="1" applyBorder="1"/>
    <xf numFmtId="17" fontId="6" fillId="8" borderId="1" xfId="0" applyNumberFormat="1" applyFont="1" applyFill="1" applyBorder="1"/>
    <xf numFmtId="164" fontId="6" fillId="7" borderId="1" xfId="1" applyNumberFormat="1" applyFont="1" applyFill="1" applyBorder="1" applyAlignment="1">
      <alignment horizontal="center" vertical="center"/>
    </xf>
    <xf numFmtId="164" fontId="5" fillId="7" borderId="1" xfId="1" applyNumberFormat="1" applyFont="1" applyFill="1" applyBorder="1" applyAlignment="1">
      <alignment horizontal="center" vertical="center" wrapText="1"/>
    </xf>
    <xf numFmtId="43" fontId="6" fillId="7" borderId="1" xfId="1" applyFont="1" applyFill="1" applyBorder="1" applyAlignment="1">
      <alignment horizontal="center" vertical="center"/>
    </xf>
    <xf numFmtId="164" fontId="5" fillId="0" borderId="1" xfId="1" applyNumberFormat="1" applyFont="1" applyBorder="1" applyAlignment="1">
      <alignment horizontal="center" vertical="center" wrapText="1"/>
    </xf>
    <xf numFmtId="0" fontId="2" fillId="5" borderId="1" xfId="0" applyFont="1" applyFill="1" applyBorder="1" applyAlignment="1">
      <alignment horizontal="right" vertical="center" wrapText="1"/>
    </xf>
    <xf numFmtId="0" fontId="2" fillId="6" borderId="1"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0" borderId="0" xfId="0" applyFont="1"/>
    <xf numFmtId="0" fontId="7" fillId="0" borderId="0" xfId="2"/>
    <xf numFmtId="0" fontId="2" fillId="7" borderId="1" xfId="0" applyFont="1" applyFill="1" applyBorder="1" applyAlignment="1">
      <alignment horizontal="right" vertical="center" wrapText="1"/>
    </xf>
    <xf numFmtId="0" fontId="0" fillId="0" borderId="0" xfId="0" applyAlignment="1">
      <alignment vertical="center"/>
    </xf>
    <xf numFmtId="0" fontId="2" fillId="9" borderId="1" xfId="0" applyFont="1" applyFill="1" applyBorder="1" applyAlignment="1">
      <alignment horizontal="right"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3" xfId="0" applyFont="1" applyFill="1" applyBorder="1" applyAlignment="1">
      <alignment horizontal="center" vertical="center" wrapText="1"/>
    </xf>
    <xf numFmtId="164" fontId="5" fillId="7" borderId="3" xfId="1" applyNumberFormat="1" applyFont="1" applyFill="1" applyBorder="1" applyAlignment="1">
      <alignment horizontal="center" vertical="center" wrapText="1"/>
    </xf>
    <xf numFmtId="164" fontId="6" fillId="7" borderId="3" xfId="1" applyNumberFormat="1" applyFont="1" applyFill="1" applyBorder="1" applyAlignment="1">
      <alignment horizontal="center" vertical="center"/>
    </xf>
    <xf numFmtId="164" fontId="5" fillId="0" borderId="3" xfId="1" applyNumberFormat="1" applyFont="1" applyBorder="1" applyAlignment="1">
      <alignment horizontal="center" vertical="center" wrapText="1"/>
    </xf>
    <xf numFmtId="0" fontId="2" fillId="3" borderId="2" xfId="0" applyFont="1" applyFill="1" applyBorder="1" applyAlignment="1">
      <alignment horizontal="center" vertical="center" wrapText="1"/>
    </xf>
    <xf numFmtId="43" fontId="6" fillId="7" borderId="2" xfId="1" applyFont="1" applyFill="1" applyBorder="1" applyAlignment="1">
      <alignment horizontal="center" vertical="center"/>
    </xf>
    <xf numFmtId="165" fontId="6" fillId="7" borderId="1" xfId="1" applyNumberFormat="1" applyFont="1" applyFill="1" applyBorder="1" applyAlignment="1">
      <alignment horizontal="center" vertical="center"/>
    </xf>
    <xf numFmtId="166" fontId="0" fillId="0" borderId="3" xfId="3" applyNumberFormat="1" applyFont="1" applyBorder="1"/>
    <xf numFmtId="0" fontId="2" fillId="0" borderId="8" xfId="0" applyFont="1" applyBorder="1"/>
    <xf numFmtId="164" fontId="2" fillId="0" borderId="8" xfId="0" applyNumberFormat="1" applyFont="1" applyBorder="1"/>
    <xf numFmtId="166" fontId="2" fillId="0" borderId="8" xfId="3" applyNumberFormat="1" applyFont="1" applyBorder="1"/>
    <xf numFmtId="43" fontId="5" fillId="7" borderId="1" xfId="0" applyNumberFormat="1" applyFont="1" applyFill="1" applyBorder="1" applyAlignment="1">
      <alignment horizontal="center" vertical="center" wrapText="1"/>
    </xf>
    <xf numFmtId="43" fontId="5" fillId="0" borderId="1" xfId="0" applyNumberFormat="1" applyFont="1" applyBorder="1" applyAlignment="1">
      <alignment horizontal="center" vertical="center" wrapText="1"/>
    </xf>
    <xf numFmtId="43" fontId="5" fillId="7" borderId="2" xfId="0" applyNumberFormat="1" applyFont="1" applyFill="1" applyBorder="1" applyAlignment="1">
      <alignment horizontal="center" vertical="center" wrapText="1"/>
    </xf>
    <xf numFmtId="43" fontId="5" fillId="0" borderId="2" xfId="0" applyNumberFormat="1" applyFont="1" applyBorder="1" applyAlignment="1">
      <alignment horizontal="center" vertical="center" wrapText="1"/>
    </xf>
    <xf numFmtId="166" fontId="0" fillId="0" borderId="1" xfId="3" applyNumberFormat="1" applyFont="1" applyBorder="1"/>
    <xf numFmtId="166" fontId="0" fillId="0" borderId="1" xfId="3" applyNumberFormat="1" applyFont="1" applyBorder="1" applyAlignment="1">
      <alignment horizontal="center"/>
    </xf>
    <xf numFmtId="0" fontId="0" fillId="0" borderId="1" xfId="0" applyBorder="1" applyAlignment="1">
      <alignment horizontal="left" vertical="center" wrapText="1"/>
    </xf>
    <xf numFmtId="0" fontId="0" fillId="0" borderId="1" xfId="0" applyBorder="1" applyAlignment="1">
      <alignment vertical="center"/>
    </xf>
    <xf numFmtId="49" fontId="0" fillId="0" borderId="0" xfId="0" applyNumberFormat="1"/>
    <xf numFmtId="49" fontId="0" fillId="0" borderId="1" xfId="0" applyNumberFormat="1" applyBorder="1"/>
    <xf numFmtId="164" fontId="0" fillId="0" borderId="1" xfId="0" applyNumberFormat="1" applyBorder="1"/>
    <xf numFmtId="0" fontId="2" fillId="9" borderId="9" xfId="0" applyFont="1" applyFill="1" applyBorder="1" applyAlignment="1">
      <alignment horizontal="center" vertical="center" wrapText="1"/>
    </xf>
    <xf numFmtId="164" fontId="6" fillId="7" borderId="9" xfId="1" applyNumberFormat="1" applyFont="1" applyFill="1" applyBorder="1" applyAlignment="1">
      <alignment horizontal="center" vertical="center"/>
    </xf>
    <xf numFmtId="166" fontId="0" fillId="0" borderId="9" xfId="3" applyNumberFormat="1" applyFont="1" applyBorder="1"/>
    <xf numFmtId="166" fontId="0" fillId="0" borderId="2" xfId="3" applyNumberFormat="1" applyFont="1" applyBorder="1"/>
    <xf numFmtId="0" fontId="2" fillId="0" borderId="8" xfId="0" quotePrefix="1" applyFont="1" applyBorder="1" applyAlignment="1">
      <alignment horizontal="center" vertical="center"/>
    </xf>
    <xf numFmtId="167" fontId="2" fillId="0" borderId="8" xfId="0" applyNumberFormat="1" applyFont="1" applyBorder="1"/>
    <xf numFmtId="164" fontId="0" fillId="0" borderId="1" xfId="0" applyNumberFormat="1" applyBorder="1" applyAlignment="1">
      <alignment horizontal="center"/>
    </xf>
    <xf numFmtId="164" fontId="0" fillId="0" borderId="0" xfId="0" applyNumberFormat="1" applyAlignment="1">
      <alignment horizontal="center"/>
    </xf>
    <xf numFmtId="164" fontId="0" fillId="0" borderId="0" xfId="0" applyNumberFormat="1"/>
    <xf numFmtId="166" fontId="0" fillId="0" borderId="0" xfId="3" applyNumberFormat="1" applyFont="1" applyBorder="1"/>
    <xf numFmtId="49" fontId="0" fillId="0" borderId="9" xfId="0" applyNumberFormat="1" applyBorder="1"/>
    <xf numFmtId="49" fontId="0" fillId="0" borderId="10" xfId="0" applyNumberFormat="1" applyBorder="1"/>
    <xf numFmtId="164" fontId="0" fillId="0" borderId="11" xfId="0" applyNumberFormat="1" applyBorder="1" applyAlignment="1">
      <alignment horizontal="center"/>
    </xf>
    <xf numFmtId="164" fontId="0" fillId="0" borderId="11" xfId="0" applyNumberFormat="1" applyBorder="1"/>
    <xf numFmtId="49" fontId="0" fillId="0" borderId="12" xfId="0" applyNumberFormat="1" applyBorder="1"/>
    <xf numFmtId="164" fontId="0" fillId="0" borderId="13" xfId="0" applyNumberFormat="1" applyBorder="1" applyAlignment="1">
      <alignment horizontal="center"/>
    </xf>
    <xf numFmtId="164" fontId="0" fillId="0" borderId="13" xfId="0" applyNumberFormat="1" applyBorder="1"/>
    <xf numFmtId="166" fontId="0" fillId="0" borderId="11" xfId="3" applyNumberFormat="1" applyFont="1" applyBorder="1"/>
    <xf numFmtId="166" fontId="0" fillId="0" borderId="14" xfId="3" applyNumberFormat="1" applyFont="1" applyBorder="1"/>
    <xf numFmtId="166" fontId="0" fillId="0" borderId="13" xfId="3" applyNumberFormat="1" applyFont="1" applyBorder="1"/>
    <xf numFmtId="166" fontId="0" fillId="0" borderId="15" xfId="3" applyNumberFormat="1" applyFont="1" applyBorder="1"/>
    <xf numFmtId="0" fontId="0" fillId="0" borderId="1" xfId="0" applyBorder="1"/>
    <xf numFmtId="164" fontId="0" fillId="0" borderId="1" xfId="1" applyNumberFormat="1" applyFont="1" applyBorder="1"/>
    <xf numFmtId="166" fontId="0" fillId="0" borderId="1" xfId="0" applyNumberFormat="1" applyBorder="1"/>
    <xf numFmtId="9" fontId="0" fillId="0" borderId="1" xfId="3" applyFont="1" applyBorder="1"/>
    <xf numFmtId="0" fontId="0" fillId="0" borderId="0" xfId="0" applyAlignment="1">
      <alignment wrapText="1"/>
    </xf>
    <xf numFmtId="0" fontId="2" fillId="0" borderId="0" xfId="0" applyFont="1" applyAlignment="1">
      <alignment vertical="center" wrapText="1"/>
    </xf>
    <xf numFmtId="0" fontId="7" fillId="0" borderId="0" xfId="2" applyAlignment="1">
      <alignment vertical="center" wrapText="1"/>
    </xf>
    <xf numFmtId="0" fontId="9" fillId="0" borderId="0" xfId="0" applyFont="1"/>
    <xf numFmtId="43" fontId="5" fillId="7" borderId="2" xfId="0" applyNumberFormat="1" applyFont="1" applyFill="1" applyBorder="1" applyAlignment="1">
      <alignment horizontal="right" vertical="center" wrapText="1"/>
    </xf>
    <xf numFmtId="43" fontId="5" fillId="7" borderId="1" xfId="0" applyNumberFormat="1" applyFont="1" applyFill="1" applyBorder="1" applyAlignment="1">
      <alignment horizontal="right" vertical="center" wrapText="1"/>
    </xf>
    <xf numFmtId="0" fontId="12" fillId="0" borderId="0" xfId="0" applyFont="1"/>
    <xf numFmtId="3" fontId="6" fillId="0" borderId="1" xfId="0" applyNumberFormat="1" applyFont="1" applyBorder="1" applyAlignment="1">
      <alignment horizontal="right" vertical="center" wrapText="1"/>
    </xf>
    <xf numFmtId="0" fontId="0" fillId="0" borderId="12" xfId="0" applyBorder="1"/>
    <xf numFmtId="0" fontId="2" fillId="6" borderId="13" xfId="0" applyFont="1" applyFill="1" applyBorder="1" applyAlignment="1">
      <alignment horizontal="center" vertical="center" wrapText="1"/>
    </xf>
    <xf numFmtId="0" fontId="2" fillId="6" borderId="15" xfId="0" applyFont="1" applyFill="1" applyBorder="1" applyAlignment="1">
      <alignment horizontal="center" vertical="center" wrapText="1"/>
    </xf>
    <xf numFmtId="164" fontId="0" fillId="0" borderId="11" xfId="1" applyNumberFormat="1" applyFont="1" applyBorder="1"/>
    <xf numFmtId="166" fontId="0" fillId="0" borderId="11" xfId="0" applyNumberFormat="1" applyBorder="1"/>
    <xf numFmtId="0" fontId="2" fillId="0" borderId="0" xfId="0" applyFont="1" applyAlignment="1">
      <alignment horizontal="center" vertical="center" wrapText="1"/>
    </xf>
    <xf numFmtId="166" fontId="0" fillId="0" borderId="0" xfId="0" applyNumberFormat="1"/>
    <xf numFmtId="164" fontId="5" fillId="7" borderId="1" xfId="1" applyNumberFormat="1" applyFont="1" applyFill="1" applyBorder="1" applyAlignment="1">
      <alignment horizontal="right" vertical="center" wrapText="1"/>
    </xf>
    <xf numFmtId="4" fontId="6" fillId="0" borderId="1" xfId="0" applyNumberFormat="1" applyFont="1" applyBorder="1" applyAlignment="1">
      <alignment horizontal="right" vertical="center" wrapText="1"/>
    </xf>
    <xf numFmtId="0" fontId="0" fillId="0" borderId="13" xfId="0" applyBorder="1"/>
    <xf numFmtId="0" fontId="0" fillId="0" borderId="15" xfId="0" applyBorder="1"/>
    <xf numFmtId="0" fontId="0" fillId="0" borderId="11" xfId="0" applyBorder="1"/>
    <xf numFmtId="9" fontId="0" fillId="0" borderId="2" xfId="3" applyFont="1" applyBorder="1"/>
    <xf numFmtId="9" fontId="0" fillId="0" borderId="11" xfId="3" applyFont="1" applyBorder="1"/>
    <xf numFmtId="9" fontId="0" fillId="0" borderId="14" xfId="3" applyFont="1" applyBorder="1"/>
    <xf numFmtId="3" fontId="6" fillId="0" borderId="22" xfId="0" applyNumberFormat="1" applyFont="1" applyBorder="1" applyAlignment="1">
      <alignment horizontal="right" vertical="center" wrapText="1"/>
    </xf>
    <xf numFmtId="164" fontId="5" fillId="7" borderId="22" xfId="1" applyNumberFormat="1" applyFont="1" applyFill="1" applyBorder="1" applyAlignment="1">
      <alignment horizontal="center" vertical="center" wrapText="1"/>
    </xf>
    <xf numFmtId="43" fontId="5" fillId="7" borderId="22" xfId="0" applyNumberFormat="1" applyFont="1" applyFill="1" applyBorder="1" applyAlignment="1">
      <alignment horizontal="right" vertical="center" wrapText="1"/>
    </xf>
    <xf numFmtId="17" fontId="6" fillId="8" borderId="7" xfId="0" applyNumberFormat="1" applyFont="1" applyFill="1" applyBorder="1"/>
    <xf numFmtId="3" fontId="6" fillId="0" borderId="23" xfId="0" applyNumberFormat="1" applyFont="1" applyBorder="1" applyAlignment="1">
      <alignment horizontal="right" vertical="center" wrapText="1"/>
    </xf>
    <xf numFmtId="164" fontId="5" fillId="7" borderId="23" xfId="1" applyNumberFormat="1" applyFont="1" applyFill="1" applyBorder="1" applyAlignment="1">
      <alignment horizontal="center" vertical="center" wrapText="1"/>
    </xf>
    <xf numFmtId="43" fontId="5" fillId="7" borderId="23" xfId="0" applyNumberFormat="1" applyFont="1" applyFill="1" applyBorder="1" applyAlignment="1">
      <alignment horizontal="right" vertical="center" wrapText="1"/>
    </xf>
    <xf numFmtId="164" fontId="5" fillId="7" borderId="22" xfId="1" applyNumberFormat="1" applyFont="1" applyFill="1" applyBorder="1" applyAlignment="1">
      <alignment horizontal="right" vertical="center" wrapText="1"/>
    </xf>
    <xf numFmtId="164" fontId="5" fillId="7" borderId="23" xfId="1" applyNumberFormat="1" applyFont="1" applyFill="1" applyBorder="1" applyAlignment="1">
      <alignment horizontal="right" vertical="center" wrapText="1"/>
    </xf>
    <xf numFmtId="164" fontId="0" fillId="0" borderId="7" xfId="0" applyNumberFormat="1" applyBorder="1" applyAlignment="1">
      <alignment horizontal="center"/>
    </xf>
    <xf numFmtId="164" fontId="6" fillId="7" borderId="23" xfId="1" applyNumberFormat="1" applyFont="1" applyFill="1" applyBorder="1" applyAlignment="1">
      <alignment horizontal="center" vertical="center"/>
    </xf>
    <xf numFmtId="43" fontId="6" fillId="7" borderId="23" xfId="1" applyFont="1" applyFill="1" applyBorder="1" applyAlignment="1">
      <alignment horizontal="center" vertical="center"/>
    </xf>
    <xf numFmtId="166" fontId="0" fillId="0" borderId="23" xfId="3" applyNumberFormat="1" applyFont="1" applyBorder="1"/>
    <xf numFmtId="166" fontId="0" fillId="0" borderId="22" xfId="3" applyNumberFormat="1" applyFont="1" applyBorder="1"/>
    <xf numFmtId="3" fontId="6" fillId="0" borderId="24" xfId="0" applyNumberFormat="1" applyFont="1" applyBorder="1" applyAlignment="1">
      <alignment horizontal="right" vertical="center" wrapText="1"/>
    </xf>
    <xf numFmtId="164" fontId="5" fillId="7" borderId="24" xfId="1" applyNumberFormat="1" applyFont="1" applyFill="1" applyBorder="1" applyAlignment="1">
      <alignment horizontal="center" vertical="center" wrapText="1"/>
    </xf>
    <xf numFmtId="43" fontId="5" fillId="7" borderId="24" xfId="0" applyNumberFormat="1" applyFont="1" applyFill="1" applyBorder="1" applyAlignment="1">
      <alignment horizontal="right" vertical="center" wrapText="1"/>
    </xf>
    <xf numFmtId="166" fontId="0" fillId="0" borderId="25" xfId="3" applyNumberFormat="1" applyFont="1" applyBorder="1"/>
    <xf numFmtId="164" fontId="5" fillId="7" borderId="24" xfId="1" applyNumberFormat="1" applyFont="1" applyFill="1" applyBorder="1" applyAlignment="1">
      <alignment horizontal="right" vertical="center" wrapText="1"/>
    </xf>
    <xf numFmtId="164" fontId="5" fillId="7" borderId="26" xfId="1" applyNumberFormat="1" applyFont="1" applyFill="1" applyBorder="1" applyAlignment="1">
      <alignment horizontal="right" vertical="center" wrapText="1"/>
    </xf>
    <xf numFmtId="164" fontId="5" fillId="7" borderId="27" xfId="1" applyNumberFormat="1" applyFont="1" applyFill="1" applyBorder="1" applyAlignment="1">
      <alignment horizontal="right" vertical="center" wrapText="1"/>
    </xf>
    <xf numFmtId="164" fontId="2" fillId="0" borderId="28" xfId="0" applyNumberFormat="1" applyFont="1" applyBorder="1"/>
    <xf numFmtId="166" fontId="2" fillId="0" borderId="29" xfId="3" applyNumberFormat="1" applyFont="1" applyBorder="1"/>
    <xf numFmtId="166" fontId="2" fillId="0" borderId="30" xfId="3" applyNumberFormat="1" applyFont="1" applyBorder="1"/>
    <xf numFmtId="164" fontId="2" fillId="0" borderId="31" xfId="0" applyNumberFormat="1" applyFont="1" applyBorder="1"/>
    <xf numFmtId="43" fontId="5" fillId="7" borderId="27" xfId="0" applyNumberFormat="1" applyFont="1" applyFill="1" applyBorder="1" applyAlignment="1">
      <alignment horizontal="right" vertical="center" wrapText="1"/>
    </xf>
    <xf numFmtId="166" fontId="0" fillId="0" borderId="24" xfId="3" applyNumberFormat="1" applyFont="1" applyBorder="1"/>
    <xf numFmtId="164" fontId="5" fillId="7" borderId="27" xfId="1" applyNumberFormat="1" applyFont="1" applyFill="1" applyBorder="1" applyAlignment="1">
      <alignment horizontal="center" vertical="center" wrapText="1"/>
    </xf>
    <xf numFmtId="43" fontId="5" fillId="7" borderId="32" xfId="0" applyNumberFormat="1" applyFont="1" applyFill="1" applyBorder="1" applyAlignment="1">
      <alignment horizontal="right" vertical="center" wrapText="1"/>
    </xf>
    <xf numFmtId="166" fontId="0" fillId="0" borderId="33" xfId="3" applyNumberFormat="1" applyFont="1" applyBorder="1"/>
    <xf numFmtId="166" fontId="0" fillId="0" borderId="27" xfId="3" applyNumberFormat="1" applyFont="1" applyBorder="1"/>
    <xf numFmtId="166" fontId="0" fillId="0" borderId="34" xfId="3" applyNumberFormat="1" applyFont="1" applyBorder="1"/>
    <xf numFmtId="166" fontId="0" fillId="0" borderId="32" xfId="3" applyNumberFormat="1" applyFont="1" applyBorder="1"/>
    <xf numFmtId="166" fontId="0" fillId="0" borderId="35" xfId="3" applyNumberFormat="1" applyFont="1" applyBorder="1"/>
    <xf numFmtId="43" fontId="5" fillId="7" borderId="1" xfId="1" applyFont="1" applyFill="1" applyBorder="1" applyAlignment="1">
      <alignment horizontal="right" vertical="center" wrapText="1"/>
    </xf>
    <xf numFmtId="166" fontId="0" fillId="0" borderId="1" xfId="3" applyNumberFormat="1" applyFont="1" applyFill="1" applyBorder="1"/>
    <xf numFmtId="49" fontId="10" fillId="10" borderId="12" xfId="0" applyNumberFormat="1" applyFont="1" applyFill="1" applyBorder="1" applyAlignment="1">
      <alignment horizontal="left"/>
    </xf>
    <xf numFmtId="49" fontId="10" fillId="10" borderId="13" xfId="0" applyNumberFormat="1" applyFont="1" applyFill="1" applyBorder="1" applyAlignment="1">
      <alignment horizontal="left"/>
    </xf>
    <xf numFmtId="49" fontId="10" fillId="10" borderId="15" xfId="0" applyNumberFormat="1" applyFont="1" applyFill="1" applyBorder="1" applyAlignment="1">
      <alignment horizontal="left"/>
    </xf>
    <xf numFmtId="0" fontId="7" fillId="0" borderId="0" xfId="2" applyAlignment="1">
      <alignment horizontal="left"/>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0" fillId="10" borderId="16" xfId="0" applyFont="1" applyFill="1" applyBorder="1" applyAlignment="1">
      <alignment horizontal="left"/>
    </xf>
    <xf numFmtId="0" fontId="10" fillId="10" borderId="17" xfId="0" applyFont="1" applyFill="1" applyBorder="1" applyAlignment="1">
      <alignment horizontal="left"/>
    </xf>
    <xf numFmtId="0" fontId="10" fillId="10" borderId="18" xfId="0" applyFont="1" applyFill="1" applyBorder="1" applyAlignment="1">
      <alignment horizontal="left"/>
    </xf>
    <xf numFmtId="49" fontId="10" fillId="10" borderId="16" xfId="0" applyNumberFormat="1" applyFont="1" applyFill="1" applyBorder="1" applyAlignment="1">
      <alignment horizontal="left"/>
    </xf>
    <xf numFmtId="49" fontId="10" fillId="10" borderId="17" xfId="0" applyNumberFormat="1" applyFont="1" applyFill="1" applyBorder="1" applyAlignment="1">
      <alignment horizontal="left"/>
    </xf>
    <xf numFmtId="49" fontId="10" fillId="10" borderId="18" xfId="0" applyNumberFormat="1" applyFont="1" applyFill="1" applyBorder="1" applyAlignment="1">
      <alignment horizontal="left"/>
    </xf>
    <xf numFmtId="0" fontId="10" fillId="10" borderId="19" xfId="0" applyFont="1" applyFill="1" applyBorder="1" applyAlignment="1">
      <alignment horizontal="left"/>
    </xf>
    <xf numFmtId="0" fontId="10" fillId="10" borderId="20" xfId="0" applyFont="1" applyFill="1" applyBorder="1" applyAlignment="1">
      <alignment horizontal="left"/>
    </xf>
    <xf numFmtId="0" fontId="10" fillId="10" borderId="21" xfId="0" applyFont="1" applyFill="1" applyBorder="1" applyAlignment="1">
      <alignment horizontal="left"/>
    </xf>
    <xf numFmtId="0" fontId="10" fillId="10" borderId="12" xfId="0" applyFont="1" applyFill="1" applyBorder="1" applyAlignment="1">
      <alignment horizontal="left"/>
    </xf>
    <xf numFmtId="0" fontId="10" fillId="10" borderId="13" xfId="0" applyFont="1" applyFill="1" applyBorder="1" applyAlignment="1">
      <alignment horizontal="left"/>
    </xf>
    <xf numFmtId="0" fontId="2" fillId="0" borderId="7"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165" fontId="5" fillId="7" borderId="1" xfId="1" applyNumberFormat="1" applyFont="1" applyFill="1" applyBorder="1" applyAlignment="1">
      <alignment horizontal="left" vertical="center" wrapText="1" indent="3"/>
    </xf>
  </cellXfs>
  <cellStyles count="4">
    <cellStyle name="Hiperlink" xfId="2" builtinId="8"/>
    <cellStyle name="Normal" xfId="0" builtinId="0"/>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4 - Visitas ao Portal da Transparência da Prefeitura de São Paulo</a:t>
            </a:r>
          </a:p>
          <a:p>
            <a:pPr>
              <a:defRPr/>
            </a:pPr>
            <a:r>
              <a:rPr lang="pt-BR"/>
              <a:t>2013 a</a:t>
            </a:r>
            <a:r>
              <a:rPr lang="pt-BR" baseline="0"/>
              <a:t> 2023 - </a:t>
            </a:r>
            <a:r>
              <a:rPr lang="pt-BR" sz="1800" b="1" i="0" u="none" strike="noStrike" baseline="0">
                <a:effectLst/>
              </a:rPr>
              <a:t>Total e Variação anual</a:t>
            </a:r>
            <a:endParaRPr lang="pt-BR"/>
          </a:p>
        </c:rich>
      </c:tx>
      <c:overlay val="1"/>
    </c:title>
    <c:autoTitleDeleted val="0"/>
    <c:plotArea>
      <c:layout>
        <c:manualLayout>
          <c:layoutTarget val="inner"/>
          <c:xMode val="edge"/>
          <c:yMode val="edge"/>
          <c:x val="1.4471853488074084E-2"/>
          <c:y val="0.15196345963495531"/>
          <c:w val="0.97105629302385188"/>
          <c:h val="0.74640383059597459"/>
        </c:manualLayout>
      </c:layout>
      <c:barChart>
        <c:barDir val="col"/>
        <c:grouping val="clustered"/>
        <c:varyColors val="0"/>
        <c:ser>
          <c:idx val="0"/>
          <c:order val="0"/>
          <c:tx>
            <c:strRef>
              <c:f>'PdT Trafego mensal'!$C$201</c:f>
              <c:strCache>
                <c:ptCount val="1"/>
                <c:pt idx="0">
                  <c:v>Número de visitas</c:v>
                </c:pt>
              </c:strCache>
            </c:strRef>
          </c:tx>
          <c:spPr>
            <a:solidFill>
              <a:schemeClr val="tx2"/>
            </a:solidFill>
          </c:spPr>
          <c:invertIfNegative val="0"/>
          <c:dLbls>
            <c:spPr>
              <a:noFill/>
              <a:ln>
                <a:noFill/>
              </a:ln>
              <a:effectLst/>
            </c:spPr>
            <c:txPr>
              <a:bodyPr/>
              <a:lstStyle/>
              <a:p>
                <a:pPr>
                  <a:defRPr sz="1200" b="1">
                    <a:solidFill>
                      <a:schemeClr val="bg1"/>
                    </a:solidFill>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'PdT Trafego mensal'!$B$202:$B$213</c:f>
              <c:strCach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strCache>
            </c:strRef>
          </c:cat>
          <c:val>
            <c:numRef>
              <c:f>'PdT Trafego mensal'!$C$202:$C$213</c:f>
              <c:numCache>
                <c:formatCode>_-* #,##0_-;\-* #,##0_-;_-* "-"??_-;_-@_-</c:formatCode>
                <c:ptCount val="12"/>
                <c:pt idx="0">
                  <c:v>146405</c:v>
                </c:pt>
                <c:pt idx="1">
                  <c:v>192407</c:v>
                </c:pt>
                <c:pt idx="2">
                  <c:v>185200</c:v>
                </c:pt>
                <c:pt idx="3">
                  <c:v>190721</c:v>
                </c:pt>
                <c:pt idx="4">
                  <c:v>432119</c:v>
                </c:pt>
                <c:pt idx="5">
                  <c:v>381462</c:v>
                </c:pt>
                <c:pt idx="6">
                  <c:v>418746</c:v>
                </c:pt>
                <c:pt idx="7">
                  <c:v>453431</c:v>
                </c:pt>
                <c:pt idx="8">
                  <c:v>508729</c:v>
                </c:pt>
                <c:pt idx="9">
                  <c:v>596383</c:v>
                </c:pt>
                <c:pt idx="10">
                  <c:v>643507</c:v>
                </c:pt>
                <c:pt idx="11">
                  <c:v>707964</c:v>
                </c:pt>
              </c:numCache>
            </c:numRef>
          </c:val>
          <c:extLst>
            <c:ext xmlns:c16="http://schemas.microsoft.com/office/drawing/2014/chart" uri="{C3380CC4-5D6E-409C-BE32-E72D297353CC}">
              <c16:uniqueId val="{00000000-55C7-4B3D-AC84-44D45592F6B1}"/>
            </c:ext>
          </c:extLst>
        </c:ser>
        <c:dLbls>
          <c:showLegendKey val="0"/>
          <c:showVal val="0"/>
          <c:showCatName val="0"/>
          <c:showSerName val="0"/>
          <c:showPercent val="0"/>
          <c:showBubbleSize val="0"/>
        </c:dLbls>
        <c:gapWidth val="50"/>
        <c:axId val="91266432"/>
        <c:axId val="91272320"/>
      </c:barChart>
      <c:lineChart>
        <c:grouping val="standard"/>
        <c:varyColors val="0"/>
        <c:ser>
          <c:idx val="1"/>
          <c:order val="1"/>
          <c:tx>
            <c:strRef>
              <c:f>'PdT Trafego mensal'!$D$201</c:f>
              <c:strCache>
                <c:ptCount val="1"/>
                <c:pt idx="0">
                  <c:v>Variação anual</c:v>
                </c:pt>
              </c:strCache>
            </c:strRef>
          </c:tx>
          <c:spPr>
            <a:ln>
              <a:solidFill>
                <a:srgbClr val="C00000"/>
              </a:solidFill>
            </a:ln>
          </c:spPr>
          <c:marker>
            <c:symbol val="circle"/>
            <c:size val="10"/>
            <c:spPr>
              <a:solidFill>
                <a:schemeClr val="bg1"/>
              </a:solidFill>
              <a:ln w="28575">
                <a:solidFill>
                  <a:srgbClr val="C00000"/>
                </a:solidFill>
              </a:ln>
            </c:spPr>
          </c:marker>
          <c:dLbls>
            <c:dLbl>
              <c:idx val="3"/>
              <c:layout>
                <c:manualLayout>
                  <c:x val="-3.867279118544991E-2"/>
                  <c:y val="-3.4297308598167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C7-4B3D-AC84-44D45592F6B1}"/>
                </c:ext>
              </c:extLst>
            </c:dLbl>
            <c:numFmt formatCode="0%" sourceLinked="0"/>
            <c:spPr>
              <a:solidFill>
                <a:schemeClr val="bg1"/>
              </a:solidFill>
            </c:spPr>
            <c:txPr>
              <a:bodyPr/>
              <a:lstStyle/>
              <a:p>
                <a:pPr>
                  <a:defRPr b="1">
                    <a:solidFill>
                      <a:srgbClr val="C00000"/>
                    </a:solidFill>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'PdT Trafego mensal'!$B$202:$B$213</c:f>
              <c:strCach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strCache>
            </c:strRef>
          </c:cat>
          <c:val>
            <c:numRef>
              <c:f>'PdT Trafego mensal'!$D$202:$D$213</c:f>
              <c:numCache>
                <c:formatCode>0.0%</c:formatCode>
                <c:ptCount val="12"/>
                <c:pt idx="1">
                  <c:v>0.31421058023974591</c:v>
                </c:pt>
                <c:pt idx="2">
                  <c:v>-3.7457057175674491E-2</c:v>
                </c:pt>
                <c:pt idx="3">
                  <c:v>2.9811015118790474E-2</c:v>
                </c:pt>
                <c:pt idx="4">
                  <c:v>1.2657127426974482</c:v>
                </c:pt>
                <c:pt idx="5">
                  <c:v>-0.11722928174877756</c:v>
                </c:pt>
                <c:pt idx="6">
                  <c:v>9.7739748651241909E-2</c:v>
                </c:pt>
                <c:pt idx="7">
                  <c:v>8.2830641964341201E-2</c:v>
                </c:pt>
                <c:pt idx="8">
                  <c:v>0.12195460830865112</c:v>
                </c:pt>
                <c:pt idx="9">
                  <c:v>0.17229998682992309</c:v>
                </c:pt>
                <c:pt idx="10">
                  <c:v>7.9016336817112398E-2</c:v>
                </c:pt>
                <c:pt idx="11">
                  <c:v>0.10016518856826728</c:v>
                </c:pt>
              </c:numCache>
            </c:numRef>
          </c:val>
          <c:smooth val="1"/>
          <c:extLst>
            <c:ext xmlns:c16="http://schemas.microsoft.com/office/drawing/2014/chart" uri="{C3380CC4-5D6E-409C-BE32-E72D297353CC}">
              <c16:uniqueId val="{00000002-55C7-4B3D-AC84-44D45592F6B1}"/>
            </c:ext>
          </c:extLst>
        </c:ser>
        <c:dLbls>
          <c:showLegendKey val="0"/>
          <c:showVal val="0"/>
          <c:showCatName val="0"/>
          <c:showSerName val="0"/>
          <c:showPercent val="0"/>
          <c:showBubbleSize val="0"/>
        </c:dLbls>
        <c:marker val="1"/>
        <c:smooth val="0"/>
        <c:axId val="102113664"/>
        <c:axId val="91273856"/>
      </c:lineChart>
      <c:catAx>
        <c:axId val="91266432"/>
        <c:scaling>
          <c:orientation val="minMax"/>
        </c:scaling>
        <c:delete val="0"/>
        <c:axPos val="b"/>
        <c:numFmt formatCode="General" sourceLinked="0"/>
        <c:majorTickMark val="none"/>
        <c:minorTickMark val="none"/>
        <c:tickLblPos val="nextTo"/>
        <c:txPr>
          <a:bodyPr/>
          <a:lstStyle/>
          <a:p>
            <a:pPr>
              <a:defRPr sz="1400" b="1"/>
            </a:pPr>
            <a:endParaRPr lang="pt-BR"/>
          </a:p>
        </c:txPr>
        <c:crossAx val="91272320"/>
        <c:crosses val="autoZero"/>
        <c:auto val="1"/>
        <c:lblAlgn val="ctr"/>
        <c:lblOffset val="100"/>
        <c:noMultiLvlLbl val="0"/>
      </c:catAx>
      <c:valAx>
        <c:axId val="91272320"/>
        <c:scaling>
          <c:orientation val="minMax"/>
          <c:min val="0"/>
        </c:scaling>
        <c:delete val="0"/>
        <c:axPos val="l"/>
        <c:numFmt formatCode="#,##0" sourceLinked="0"/>
        <c:majorTickMark val="out"/>
        <c:minorTickMark val="none"/>
        <c:tickLblPos val="nextTo"/>
        <c:crossAx val="91266432"/>
        <c:crosses val="autoZero"/>
        <c:crossBetween val="between"/>
        <c:majorUnit val="500000"/>
      </c:valAx>
      <c:valAx>
        <c:axId val="91273856"/>
        <c:scaling>
          <c:orientation val="minMax"/>
          <c:max val="1.3"/>
          <c:min val="-1.3"/>
        </c:scaling>
        <c:delete val="0"/>
        <c:axPos val="r"/>
        <c:numFmt formatCode="0%" sourceLinked="0"/>
        <c:majorTickMark val="out"/>
        <c:minorTickMark val="none"/>
        <c:tickLblPos val="nextTo"/>
        <c:crossAx val="102113664"/>
        <c:crosses val="max"/>
        <c:crossBetween val="between"/>
        <c:majorUnit val="1.3"/>
      </c:valAx>
      <c:catAx>
        <c:axId val="102113664"/>
        <c:scaling>
          <c:orientation val="minMax"/>
        </c:scaling>
        <c:delete val="1"/>
        <c:axPos val="b"/>
        <c:numFmt formatCode="General" sourceLinked="1"/>
        <c:majorTickMark val="out"/>
        <c:minorTickMark val="none"/>
        <c:tickLblPos val="nextTo"/>
        <c:crossAx val="91273856"/>
        <c:crosses val="autoZero"/>
        <c:auto val="1"/>
        <c:lblAlgn val="ctr"/>
        <c:lblOffset val="100"/>
        <c:noMultiLvlLbl val="0"/>
      </c:catAx>
    </c:plotArea>
    <c:legend>
      <c:legendPos val="t"/>
      <c:layout>
        <c:manualLayout>
          <c:xMode val="edge"/>
          <c:yMode val="edge"/>
          <c:x val="9.3693493601772954E-2"/>
          <c:y val="0.16040587405911949"/>
          <c:w val="0.30741366016586585"/>
          <c:h val="3.601371127873329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5 - Visitas ao Portal de Dados Abertos da Prefeitura de São Paulo</a:t>
            </a:r>
          </a:p>
          <a:p>
            <a:pPr>
              <a:defRPr/>
            </a:pPr>
            <a:r>
              <a:rPr lang="pt-BR"/>
              <a:t>2016 a</a:t>
            </a:r>
            <a:r>
              <a:rPr lang="pt-BR" baseline="0"/>
              <a:t> 2023 - Total e Variação anual</a:t>
            </a:r>
            <a:endParaRPr lang="pt-BR"/>
          </a:p>
        </c:rich>
      </c:tx>
      <c:overlay val="1"/>
    </c:title>
    <c:autoTitleDeleted val="0"/>
    <c:plotArea>
      <c:layout>
        <c:manualLayout>
          <c:layoutTarget val="inner"/>
          <c:xMode val="edge"/>
          <c:yMode val="edge"/>
          <c:x val="1.4471853488074084E-2"/>
          <c:y val="0.15196345963495531"/>
          <c:w val="0.97105629302385188"/>
          <c:h val="0.74640383059597459"/>
        </c:manualLayout>
      </c:layout>
      <c:barChart>
        <c:barDir val="col"/>
        <c:grouping val="clustered"/>
        <c:varyColors val="0"/>
        <c:ser>
          <c:idx val="0"/>
          <c:order val="0"/>
          <c:tx>
            <c:strRef>
              <c:f>'PDA Trafego mensal'!$C$148</c:f>
              <c:strCache>
                <c:ptCount val="1"/>
                <c:pt idx="0">
                  <c:v>Número de visitas</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'PDA Trafego mensal'!$B$149:$B$157</c:f>
              <c:strCache>
                <c:ptCount val="9"/>
                <c:pt idx="0">
                  <c:v>2016</c:v>
                </c:pt>
                <c:pt idx="1">
                  <c:v>2017</c:v>
                </c:pt>
                <c:pt idx="2">
                  <c:v>2018</c:v>
                </c:pt>
                <c:pt idx="3">
                  <c:v>2019</c:v>
                </c:pt>
                <c:pt idx="4">
                  <c:v>2020</c:v>
                </c:pt>
                <c:pt idx="5">
                  <c:v>2021</c:v>
                </c:pt>
                <c:pt idx="6">
                  <c:v>2022</c:v>
                </c:pt>
                <c:pt idx="7">
                  <c:v>2023</c:v>
                </c:pt>
                <c:pt idx="8">
                  <c:v>2024</c:v>
                </c:pt>
              </c:strCache>
            </c:strRef>
          </c:cat>
          <c:val>
            <c:numRef>
              <c:f>'PDA Trafego mensal'!$C$149:$C$157</c:f>
              <c:numCache>
                <c:formatCode>_-* #,##0_-;\-* #,##0_-;_-* "-"??_-;_-@_-</c:formatCode>
                <c:ptCount val="9"/>
                <c:pt idx="0">
                  <c:v>25757</c:v>
                </c:pt>
                <c:pt idx="1">
                  <c:v>108254</c:v>
                </c:pt>
                <c:pt idx="2">
                  <c:v>288323</c:v>
                </c:pt>
                <c:pt idx="3">
                  <c:v>477678</c:v>
                </c:pt>
                <c:pt idx="4">
                  <c:v>773384</c:v>
                </c:pt>
                <c:pt idx="5">
                  <c:v>628793</c:v>
                </c:pt>
                <c:pt idx="6">
                  <c:v>1419057</c:v>
                </c:pt>
                <c:pt idx="7">
                  <c:v>2060725</c:v>
                </c:pt>
                <c:pt idx="8">
                  <c:v>1584508</c:v>
                </c:pt>
              </c:numCache>
            </c:numRef>
          </c:val>
          <c:extLst>
            <c:ext xmlns:c16="http://schemas.microsoft.com/office/drawing/2014/chart" uri="{C3380CC4-5D6E-409C-BE32-E72D297353CC}">
              <c16:uniqueId val="{00000000-AB42-4430-98BB-030114ADE417}"/>
            </c:ext>
          </c:extLst>
        </c:ser>
        <c:dLbls>
          <c:showLegendKey val="0"/>
          <c:showVal val="0"/>
          <c:showCatName val="0"/>
          <c:showSerName val="0"/>
          <c:showPercent val="0"/>
          <c:showBubbleSize val="0"/>
        </c:dLbls>
        <c:gapWidth val="50"/>
        <c:axId val="102253696"/>
        <c:axId val="102255232"/>
      </c:barChart>
      <c:lineChart>
        <c:grouping val="standard"/>
        <c:varyColors val="0"/>
        <c:ser>
          <c:idx val="1"/>
          <c:order val="1"/>
          <c:tx>
            <c:strRef>
              <c:f>'PDA Trafego mensal'!$D$148</c:f>
              <c:strCache>
                <c:ptCount val="1"/>
                <c:pt idx="0">
                  <c:v>Variação anual</c:v>
                </c:pt>
              </c:strCache>
            </c:strRef>
          </c:tx>
          <c:spPr>
            <a:ln>
              <a:solidFill>
                <a:srgbClr val="C00000"/>
              </a:solidFill>
            </a:ln>
          </c:spPr>
          <c:marker>
            <c:symbol val="circle"/>
            <c:size val="10"/>
            <c:spPr>
              <a:solidFill>
                <a:schemeClr val="bg1"/>
              </a:solidFill>
              <a:ln w="28575">
                <a:solidFill>
                  <a:srgbClr val="C00000"/>
                </a:solidFill>
              </a:ln>
            </c:spPr>
          </c:marker>
          <c:dLbls>
            <c:dLbl>
              <c:idx val="3"/>
              <c:layout>
                <c:manualLayout>
                  <c:x val="-3.867279118544991E-2"/>
                  <c:y val="-3.4297308598167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42-4430-98BB-030114ADE417}"/>
                </c:ext>
              </c:extLst>
            </c:dLbl>
            <c:numFmt formatCode="0%" sourceLinked="0"/>
            <c:spPr>
              <a:solidFill>
                <a:schemeClr val="bg1"/>
              </a:solidFill>
            </c:spPr>
            <c:txPr>
              <a:bodyPr/>
              <a:lstStyle/>
              <a:p>
                <a:pPr>
                  <a:defRPr b="1">
                    <a:solidFill>
                      <a:srgbClr val="C00000"/>
                    </a:solidFill>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'PDA Trafego mensal'!$B$149:$B$157</c:f>
              <c:strCache>
                <c:ptCount val="9"/>
                <c:pt idx="0">
                  <c:v>2016</c:v>
                </c:pt>
                <c:pt idx="1">
                  <c:v>2017</c:v>
                </c:pt>
                <c:pt idx="2">
                  <c:v>2018</c:v>
                </c:pt>
                <c:pt idx="3">
                  <c:v>2019</c:v>
                </c:pt>
                <c:pt idx="4">
                  <c:v>2020</c:v>
                </c:pt>
                <c:pt idx="5">
                  <c:v>2021</c:v>
                </c:pt>
                <c:pt idx="6">
                  <c:v>2022</c:v>
                </c:pt>
                <c:pt idx="7">
                  <c:v>2023</c:v>
                </c:pt>
                <c:pt idx="8">
                  <c:v>2024</c:v>
                </c:pt>
              </c:strCache>
            </c:strRef>
          </c:cat>
          <c:val>
            <c:numRef>
              <c:f>'PDA Trafego mensal'!$D$149:$D$157</c:f>
              <c:numCache>
                <c:formatCode>0.0%</c:formatCode>
                <c:ptCount val="9"/>
                <c:pt idx="1">
                  <c:v>3.2028963000349417</c:v>
                </c:pt>
                <c:pt idx="2">
                  <c:v>1.6633935004711145</c:v>
                </c:pt>
                <c:pt idx="3">
                  <c:v>0.65674607991731504</c:v>
                </c:pt>
                <c:pt idx="4">
                  <c:v>0.6190488153107323</c:v>
                </c:pt>
                <c:pt idx="5">
                  <c:v>-0.18695887166013259</c:v>
                </c:pt>
                <c:pt idx="6">
                  <c:v>1.2567951615237445</c:v>
                </c:pt>
                <c:pt idx="7">
                  <c:v>0.45217915841294598</c:v>
                </c:pt>
                <c:pt idx="8">
                  <c:v>-0.23109197005908111</c:v>
                </c:pt>
              </c:numCache>
            </c:numRef>
          </c:val>
          <c:smooth val="1"/>
          <c:extLst>
            <c:ext xmlns:c16="http://schemas.microsoft.com/office/drawing/2014/chart" uri="{C3380CC4-5D6E-409C-BE32-E72D297353CC}">
              <c16:uniqueId val="{00000002-AB42-4430-98BB-030114ADE417}"/>
            </c:ext>
          </c:extLst>
        </c:ser>
        <c:dLbls>
          <c:showLegendKey val="0"/>
          <c:showVal val="0"/>
          <c:showCatName val="0"/>
          <c:showSerName val="0"/>
          <c:showPercent val="0"/>
          <c:showBubbleSize val="0"/>
        </c:dLbls>
        <c:marker val="1"/>
        <c:smooth val="0"/>
        <c:axId val="102262656"/>
        <c:axId val="102261120"/>
      </c:lineChart>
      <c:catAx>
        <c:axId val="102253696"/>
        <c:scaling>
          <c:orientation val="minMax"/>
        </c:scaling>
        <c:delete val="0"/>
        <c:axPos val="b"/>
        <c:numFmt formatCode="General" sourceLinked="0"/>
        <c:majorTickMark val="none"/>
        <c:minorTickMark val="none"/>
        <c:tickLblPos val="nextTo"/>
        <c:txPr>
          <a:bodyPr/>
          <a:lstStyle/>
          <a:p>
            <a:pPr>
              <a:defRPr sz="1400" b="1"/>
            </a:pPr>
            <a:endParaRPr lang="pt-BR"/>
          </a:p>
        </c:txPr>
        <c:crossAx val="102255232"/>
        <c:crosses val="autoZero"/>
        <c:auto val="1"/>
        <c:lblAlgn val="ctr"/>
        <c:lblOffset val="100"/>
        <c:noMultiLvlLbl val="0"/>
      </c:catAx>
      <c:valAx>
        <c:axId val="102255232"/>
        <c:scaling>
          <c:orientation val="minMax"/>
          <c:min val="0"/>
        </c:scaling>
        <c:delete val="0"/>
        <c:axPos val="l"/>
        <c:numFmt formatCode="#,##0" sourceLinked="0"/>
        <c:majorTickMark val="out"/>
        <c:minorTickMark val="none"/>
        <c:tickLblPos val="nextTo"/>
        <c:crossAx val="102253696"/>
        <c:crosses val="autoZero"/>
        <c:crossBetween val="between"/>
        <c:majorUnit val="500000"/>
      </c:valAx>
      <c:valAx>
        <c:axId val="102261120"/>
        <c:scaling>
          <c:orientation val="minMax"/>
          <c:max val="2.7"/>
          <c:min val="-2.7"/>
        </c:scaling>
        <c:delete val="0"/>
        <c:axPos val="r"/>
        <c:numFmt formatCode="0%" sourceLinked="0"/>
        <c:majorTickMark val="out"/>
        <c:minorTickMark val="none"/>
        <c:tickLblPos val="nextTo"/>
        <c:crossAx val="102262656"/>
        <c:crosses val="max"/>
        <c:crossBetween val="between"/>
        <c:majorUnit val="2.7"/>
      </c:valAx>
      <c:catAx>
        <c:axId val="102262656"/>
        <c:scaling>
          <c:orientation val="minMax"/>
        </c:scaling>
        <c:delete val="1"/>
        <c:axPos val="b"/>
        <c:numFmt formatCode="General" sourceLinked="1"/>
        <c:majorTickMark val="out"/>
        <c:minorTickMark val="none"/>
        <c:tickLblPos val="nextTo"/>
        <c:crossAx val="102261120"/>
        <c:crosses val="autoZero"/>
        <c:auto val="1"/>
        <c:lblAlgn val="ctr"/>
        <c:lblOffset val="100"/>
        <c:noMultiLvlLbl val="0"/>
      </c:catAx>
    </c:plotArea>
    <c:legend>
      <c:legendPos val="t"/>
      <c:layout>
        <c:manualLayout>
          <c:xMode val="edge"/>
          <c:yMode val="edge"/>
          <c:x val="9.6324739690513667E-2"/>
          <c:y val="0.21317096421014564"/>
          <c:w val="0.30741366016586585"/>
          <c:h val="3.601371127873329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6 - Visitas aos Portais da Transparência e Portal de Dados Abertos da Prefeitura de São Paulo - Totais e Variação anual</a:t>
            </a:r>
          </a:p>
          <a:p>
            <a:pPr>
              <a:defRPr/>
            </a:pPr>
            <a:r>
              <a:rPr lang="pt-BR"/>
              <a:t>2016 a</a:t>
            </a:r>
            <a:r>
              <a:rPr lang="pt-BR" baseline="0"/>
              <a:t> 2023</a:t>
            </a:r>
            <a:endParaRPr lang="pt-BR"/>
          </a:p>
        </c:rich>
      </c:tx>
      <c:overlay val="1"/>
    </c:title>
    <c:autoTitleDeleted val="0"/>
    <c:plotArea>
      <c:layout>
        <c:manualLayout>
          <c:layoutTarget val="inner"/>
          <c:xMode val="edge"/>
          <c:yMode val="edge"/>
          <c:x val="1.4471853488074084E-2"/>
          <c:y val="0.19206492814973519"/>
          <c:w val="0.97105629302385188"/>
          <c:h val="0.70630236208119479"/>
        </c:manualLayout>
      </c:layout>
      <c:barChart>
        <c:barDir val="col"/>
        <c:grouping val="stacked"/>
        <c:varyColors val="0"/>
        <c:ser>
          <c:idx val="0"/>
          <c:order val="0"/>
          <c:tx>
            <c:strRef>
              <c:f>'PdT + PDA Trafego mensal'!$C$146</c:f>
              <c:strCache>
                <c:ptCount val="1"/>
                <c:pt idx="0">
                  <c:v>Número de visitas
- Portal da Transparência</c:v>
                </c:pt>
              </c:strCache>
            </c:strRef>
          </c:tx>
          <c:spPr>
            <a:solidFill>
              <a:schemeClr val="tx2"/>
            </a:solidFill>
          </c:spPr>
          <c:invertIfNegative val="0"/>
          <c:dLbls>
            <c:spPr>
              <a:noFill/>
              <a:ln>
                <a:noFill/>
              </a:ln>
              <a:effectLst/>
            </c:spPr>
            <c:txPr>
              <a:bodyPr/>
              <a:lstStyle/>
              <a:p>
                <a:pPr>
                  <a:defRPr b="1">
                    <a:solidFill>
                      <a:schemeClr val="bg1"/>
                    </a:solidFill>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'PdT + PDA Trafego mensal'!$B$147:$B$155</c:f>
              <c:strCache>
                <c:ptCount val="9"/>
                <c:pt idx="0">
                  <c:v>2016</c:v>
                </c:pt>
                <c:pt idx="1">
                  <c:v>2017</c:v>
                </c:pt>
                <c:pt idx="2">
                  <c:v>2018</c:v>
                </c:pt>
                <c:pt idx="3">
                  <c:v>2019</c:v>
                </c:pt>
                <c:pt idx="4">
                  <c:v>2020</c:v>
                </c:pt>
                <c:pt idx="5">
                  <c:v>2021</c:v>
                </c:pt>
                <c:pt idx="6">
                  <c:v>2022</c:v>
                </c:pt>
                <c:pt idx="7">
                  <c:v>2023</c:v>
                </c:pt>
                <c:pt idx="8">
                  <c:v>2024</c:v>
                </c:pt>
              </c:strCache>
            </c:strRef>
          </c:cat>
          <c:val>
            <c:numRef>
              <c:f>'PdT + PDA Trafego mensal'!$C$147:$C$155</c:f>
              <c:numCache>
                <c:formatCode>_-* #,##0_-;\-* #,##0_-;_-* "-"??_-;_-@_-</c:formatCode>
                <c:ptCount val="9"/>
                <c:pt idx="0">
                  <c:v>190721</c:v>
                </c:pt>
                <c:pt idx="1">
                  <c:v>432119</c:v>
                </c:pt>
                <c:pt idx="2">
                  <c:v>381462</c:v>
                </c:pt>
                <c:pt idx="3">
                  <c:v>418746</c:v>
                </c:pt>
                <c:pt idx="4">
                  <c:v>453431</c:v>
                </c:pt>
                <c:pt idx="5">
                  <c:v>508729</c:v>
                </c:pt>
                <c:pt idx="6">
                  <c:v>596383</c:v>
                </c:pt>
                <c:pt idx="7">
                  <c:v>643507</c:v>
                </c:pt>
                <c:pt idx="8">
                  <c:v>707964</c:v>
                </c:pt>
              </c:numCache>
            </c:numRef>
          </c:val>
          <c:extLst>
            <c:ext xmlns:c16="http://schemas.microsoft.com/office/drawing/2014/chart" uri="{C3380CC4-5D6E-409C-BE32-E72D297353CC}">
              <c16:uniqueId val="{00000000-5A6C-4210-BCD0-D21FA9C39164}"/>
            </c:ext>
          </c:extLst>
        </c:ser>
        <c:ser>
          <c:idx val="1"/>
          <c:order val="1"/>
          <c:tx>
            <c:strRef>
              <c:f>'PdT + PDA Trafego mensal'!$D$146</c:f>
              <c:strCache>
                <c:ptCount val="1"/>
                <c:pt idx="0">
                  <c:v>Número de visitas
- Portal de Dados Abertos</c:v>
                </c:pt>
              </c:strCache>
            </c:strRef>
          </c:tx>
          <c:spPr>
            <a:solidFill>
              <a:schemeClr val="accent5"/>
            </a:solidFill>
          </c:spPr>
          <c:invertIfNegative val="0"/>
          <c:dLbls>
            <c:dLbl>
              <c:idx val="0"/>
              <c:layout>
                <c:manualLayout>
                  <c:x val="-2.631233595800525E-3"/>
                  <c:y val="-1.68656974304544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6C-4210-BCD0-D21FA9C39164}"/>
                </c:ext>
              </c:extLst>
            </c:dLbl>
            <c:dLbl>
              <c:idx val="1"/>
              <c:layout>
                <c:manualLayout>
                  <c:x val="0"/>
                  <c:y val="-2.89396819128018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48-4803-B939-4827E20EC7DB}"/>
                </c:ext>
              </c:extLst>
            </c:dLbl>
            <c:dLbl>
              <c:idx val="2"/>
              <c:layout>
                <c:manualLayout>
                  <c:x val="1.3533464566881391E-5"/>
                  <c:y val="-5.17878211931972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6C-4210-BCD0-D21FA9C39164}"/>
                </c:ext>
              </c:extLst>
            </c:dLbl>
            <c:dLbl>
              <c:idx val="3"/>
              <c:layout>
                <c:manualLayout>
                  <c:x val="-1.3020833333334289E-3"/>
                  <c:y val="-7.66070150322120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48-4803-B939-4827E20EC7DB}"/>
                </c:ext>
              </c:extLst>
            </c:dLbl>
            <c:dLbl>
              <c:idx val="4"/>
              <c:layout>
                <c:manualLayout>
                  <c:x val="1.3020833333333333E-3"/>
                  <c:y val="-0.10723685401393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48-4803-B939-4827E20EC7DB}"/>
                </c:ext>
              </c:extLst>
            </c:dLbl>
            <c:dLbl>
              <c:idx val="5"/>
              <c:layout>
                <c:manualLayout>
                  <c:x val="0"/>
                  <c:y val="-9.43958729296768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48-4803-B939-4827E20EC7DB}"/>
                </c:ext>
              </c:extLst>
            </c:dLbl>
            <c:dLbl>
              <c:idx val="6"/>
              <c:layout>
                <c:manualLayout>
                  <c:x val="2.6041666666666665E-3"/>
                  <c:y val="-0.1832435679082435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48-4803-B939-4827E20EC7DB}"/>
                </c:ext>
              </c:extLst>
            </c:dLbl>
            <c:spPr>
              <a:noFill/>
              <a:ln>
                <a:noFill/>
              </a:ln>
              <a:effectLst/>
            </c:spPr>
            <c:txPr>
              <a:bodyPr/>
              <a:lstStyle/>
              <a:p>
                <a:pPr>
                  <a:defRPr b="1"/>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'PdT + PDA Trafego mensal'!$B$147:$B$155</c:f>
              <c:strCache>
                <c:ptCount val="9"/>
                <c:pt idx="0">
                  <c:v>2016</c:v>
                </c:pt>
                <c:pt idx="1">
                  <c:v>2017</c:v>
                </c:pt>
                <c:pt idx="2">
                  <c:v>2018</c:v>
                </c:pt>
                <c:pt idx="3">
                  <c:v>2019</c:v>
                </c:pt>
                <c:pt idx="4">
                  <c:v>2020</c:v>
                </c:pt>
                <c:pt idx="5">
                  <c:v>2021</c:v>
                </c:pt>
                <c:pt idx="6">
                  <c:v>2022</c:v>
                </c:pt>
                <c:pt idx="7">
                  <c:v>2023</c:v>
                </c:pt>
                <c:pt idx="8">
                  <c:v>2024</c:v>
                </c:pt>
              </c:strCache>
            </c:strRef>
          </c:cat>
          <c:val>
            <c:numRef>
              <c:f>'PdT + PDA Trafego mensal'!$D$147:$D$155</c:f>
              <c:numCache>
                <c:formatCode>_-* #,##0_-;\-* #,##0_-;_-* "-"??_-;_-@_-</c:formatCode>
                <c:ptCount val="9"/>
                <c:pt idx="0">
                  <c:v>25757</c:v>
                </c:pt>
                <c:pt idx="1">
                  <c:v>108254</c:v>
                </c:pt>
                <c:pt idx="2">
                  <c:v>288323</c:v>
                </c:pt>
                <c:pt idx="3">
                  <c:v>477678</c:v>
                </c:pt>
                <c:pt idx="4">
                  <c:v>773384</c:v>
                </c:pt>
                <c:pt idx="5">
                  <c:v>628793</c:v>
                </c:pt>
                <c:pt idx="6">
                  <c:v>1419057</c:v>
                </c:pt>
                <c:pt idx="7">
                  <c:v>2060725</c:v>
                </c:pt>
                <c:pt idx="8">
                  <c:v>1584508</c:v>
                </c:pt>
              </c:numCache>
            </c:numRef>
          </c:val>
          <c:extLst>
            <c:ext xmlns:c16="http://schemas.microsoft.com/office/drawing/2014/chart" uri="{C3380CC4-5D6E-409C-BE32-E72D297353CC}">
              <c16:uniqueId val="{00000003-5A6C-4210-BCD0-D21FA9C39164}"/>
            </c:ext>
          </c:extLst>
        </c:ser>
        <c:ser>
          <c:idx val="2"/>
          <c:order val="2"/>
          <c:tx>
            <c:strRef>
              <c:f>'PdT + PDA Trafego mensal'!$F$146</c:f>
              <c:strCache>
                <c:ptCount val="1"/>
                <c:pt idx="0">
                  <c:v>Variação anual</c:v>
                </c:pt>
              </c:strCache>
            </c:strRef>
          </c:tx>
          <c:invertIfNegative val="0"/>
          <c:cat>
            <c:strRef>
              <c:f>'PdT + PDA Trafego mensal'!$B$147:$B$155</c:f>
              <c:strCache>
                <c:ptCount val="9"/>
                <c:pt idx="0">
                  <c:v>2016</c:v>
                </c:pt>
                <c:pt idx="1">
                  <c:v>2017</c:v>
                </c:pt>
                <c:pt idx="2">
                  <c:v>2018</c:v>
                </c:pt>
                <c:pt idx="3">
                  <c:v>2019</c:v>
                </c:pt>
                <c:pt idx="4">
                  <c:v>2020</c:v>
                </c:pt>
                <c:pt idx="5">
                  <c:v>2021</c:v>
                </c:pt>
                <c:pt idx="6">
                  <c:v>2022</c:v>
                </c:pt>
                <c:pt idx="7">
                  <c:v>2023</c:v>
                </c:pt>
                <c:pt idx="8">
                  <c:v>2024</c:v>
                </c:pt>
              </c:strCache>
            </c:strRef>
          </c:cat>
          <c:val>
            <c:numRef>
              <c:f>'PdT + PDA Trafego mensal'!$F$147:$F$155</c:f>
              <c:numCache>
                <c:formatCode>0.0%</c:formatCode>
                <c:ptCount val="9"/>
                <c:pt idx="1">
                  <c:v>1.4962028474025075</c:v>
                </c:pt>
                <c:pt idx="2">
                  <c:v>0.23948642881861226</c:v>
                </c:pt>
                <c:pt idx="3">
                  <c:v>0.33837574744134313</c:v>
                </c:pt>
                <c:pt idx="4">
                  <c:v>0.36856554487608539</c:v>
                </c:pt>
                <c:pt idx="5">
                  <c:v>-7.2784405146660291E-2</c:v>
                </c:pt>
                <c:pt idx="6">
                  <c:v>1.0153210223626443</c:v>
                </c:pt>
                <c:pt idx="7">
                  <c:v>0.34175763108800061</c:v>
                </c:pt>
                <c:pt idx="8">
                  <c:v>-0.15226504234843752</c:v>
                </c:pt>
              </c:numCache>
            </c:numRef>
          </c:val>
          <c:extLst>
            <c:ext xmlns:c16="http://schemas.microsoft.com/office/drawing/2014/chart" uri="{C3380CC4-5D6E-409C-BE32-E72D297353CC}">
              <c16:uniqueId val="{00000004-5A6C-4210-BCD0-D21FA9C39164}"/>
            </c:ext>
          </c:extLst>
        </c:ser>
        <c:dLbls>
          <c:showLegendKey val="0"/>
          <c:showVal val="0"/>
          <c:showCatName val="0"/>
          <c:showSerName val="0"/>
          <c:showPercent val="0"/>
          <c:showBubbleSize val="0"/>
        </c:dLbls>
        <c:gapWidth val="150"/>
        <c:overlap val="100"/>
        <c:axId val="102714368"/>
        <c:axId val="102724352"/>
      </c:barChart>
      <c:catAx>
        <c:axId val="102714368"/>
        <c:scaling>
          <c:orientation val="minMax"/>
        </c:scaling>
        <c:delete val="0"/>
        <c:axPos val="b"/>
        <c:numFmt formatCode="General" sourceLinked="0"/>
        <c:majorTickMark val="none"/>
        <c:minorTickMark val="none"/>
        <c:tickLblPos val="nextTo"/>
        <c:txPr>
          <a:bodyPr/>
          <a:lstStyle/>
          <a:p>
            <a:pPr>
              <a:defRPr sz="1400" b="1"/>
            </a:pPr>
            <a:endParaRPr lang="pt-BR"/>
          </a:p>
        </c:txPr>
        <c:crossAx val="102724352"/>
        <c:crosses val="autoZero"/>
        <c:auto val="1"/>
        <c:lblAlgn val="ctr"/>
        <c:lblOffset val="100"/>
        <c:noMultiLvlLbl val="0"/>
      </c:catAx>
      <c:valAx>
        <c:axId val="102724352"/>
        <c:scaling>
          <c:orientation val="minMax"/>
          <c:min val="0"/>
        </c:scaling>
        <c:delete val="0"/>
        <c:axPos val="l"/>
        <c:numFmt formatCode="#,##0" sourceLinked="0"/>
        <c:majorTickMark val="out"/>
        <c:minorTickMark val="none"/>
        <c:tickLblPos val="nextTo"/>
        <c:crossAx val="102714368"/>
        <c:crosses val="autoZero"/>
        <c:crossBetween val="between"/>
        <c:majorUnit val="1000000"/>
      </c:valAx>
    </c:plotArea>
    <c:legend>
      <c:legendPos val="l"/>
      <c:legendEntry>
        <c:idx val="0"/>
        <c:delete val="1"/>
      </c:legendEntry>
      <c:layout>
        <c:manualLayout>
          <c:xMode val="edge"/>
          <c:yMode val="edge"/>
          <c:x val="9.9987351372148217E-2"/>
          <c:y val="0.2125575596503112"/>
          <c:w val="0.18228362136670379"/>
          <c:h val="0.1823433172960349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7 - Visitas aos Portais da Transparência e Portal de Dados Abertos da Prefeitura de São Paulo - Total</a:t>
            </a:r>
            <a:r>
              <a:rPr lang="pt-BR" baseline="0"/>
              <a:t> e </a:t>
            </a:r>
            <a:r>
              <a:rPr lang="pt-BR"/>
              <a:t>Proporção por Portal</a:t>
            </a:r>
          </a:p>
          <a:p>
            <a:pPr>
              <a:defRPr/>
            </a:pPr>
            <a:r>
              <a:rPr lang="pt-BR"/>
              <a:t>2016 a</a:t>
            </a:r>
            <a:r>
              <a:rPr lang="pt-BR" baseline="0"/>
              <a:t> 2023</a:t>
            </a:r>
            <a:endParaRPr lang="pt-BR"/>
          </a:p>
        </c:rich>
      </c:tx>
      <c:overlay val="1"/>
    </c:title>
    <c:autoTitleDeleted val="0"/>
    <c:plotArea>
      <c:layout>
        <c:manualLayout>
          <c:layoutTarget val="inner"/>
          <c:xMode val="edge"/>
          <c:yMode val="edge"/>
          <c:x val="1.4471853488074084E-2"/>
          <c:y val="0.19206492814973519"/>
          <c:w val="0.76240379683261739"/>
          <c:h val="0.70630236208119479"/>
        </c:manualLayout>
      </c:layout>
      <c:barChart>
        <c:barDir val="col"/>
        <c:grouping val="percentStacked"/>
        <c:varyColors val="0"/>
        <c:ser>
          <c:idx val="0"/>
          <c:order val="0"/>
          <c:tx>
            <c:strRef>
              <c:f>'PdT + PDA Trafego mensal'!$G$146</c:f>
              <c:strCache>
                <c:ptCount val="1"/>
                <c:pt idx="0">
                  <c:v>Proporção no total de visitas
- Portal da Transparência</c:v>
                </c:pt>
              </c:strCache>
            </c:strRef>
          </c:tx>
          <c:spPr>
            <a:solidFill>
              <a:schemeClr val="tx2"/>
            </a:solidFill>
          </c:spPr>
          <c:invertIfNegative val="0"/>
          <c:dLbls>
            <c:numFmt formatCode="0%" sourceLinked="0"/>
            <c:spPr>
              <a:noFill/>
              <a:ln>
                <a:noFill/>
              </a:ln>
              <a:effectLst/>
            </c:spPr>
            <c:txPr>
              <a:bodyPr/>
              <a:lstStyle/>
              <a:p>
                <a:pPr>
                  <a:defRPr b="1">
                    <a:solidFill>
                      <a:schemeClr val="bg1"/>
                    </a:solidFill>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'PdT + PDA Trafego mensal'!$B$147:$B$155</c:f>
              <c:strCache>
                <c:ptCount val="9"/>
                <c:pt idx="0">
                  <c:v>2016</c:v>
                </c:pt>
                <c:pt idx="1">
                  <c:v>2017</c:v>
                </c:pt>
                <c:pt idx="2">
                  <c:v>2018</c:v>
                </c:pt>
                <c:pt idx="3">
                  <c:v>2019</c:v>
                </c:pt>
                <c:pt idx="4">
                  <c:v>2020</c:v>
                </c:pt>
                <c:pt idx="5">
                  <c:v>2021</c:v>
                </c:pt>
                <c:pt idx="6">
                  <c:v>2022</c:v>
                </c:pt>
                <c:pt idx="7">
                  <c:v>2023</c:v>
                </c:pt>
                <c:pt idx="8">
                  <c:v>2024</c:v>
                </c:pt>
              </c:strCache>
            </c:strRef>
          </c:cat>
          <c:val>
            <c:numRef>
              <c:f>'PdT + PDA Trafego mensal'!$G$147:$G$155</c:f>
              <c:numCache>
                <c:formatCode>0.0%</c:formatCode>
                <c:ptCount val="9"/>
                <c:pt idx="0">
                  <c:v>0.88101793253817939</c:v>
                </c:pt>
                <c:pt idx="1">
                  <c:v>0.79966800709880026</c:v>
                </c:pt>
                <c:pt idx="2">
                  <c:v>0.56952902797166249</c:v>
                </c:pt>
                <c:pt idx="3">
                  <c:v>0.46712939412599397</c:v>
                </c:pt>
                <c:pt idx="4">
                  <c:v>0.36960014346091302</c:v>
                </c:pt>
                <c:pt idx="5">
                  <c:v>0.44722563607560994</c:v>
                </c:pt>
                <c:pt idx="6">
                  <c:v>0.29590709720954234</c:v>
                </c:pt>
                <c:pt idx="7">
                  <c:v>0.23796294104943658</c:v>
                </c:pt>
                <c:pt idx="8">
                  <c:v>0.30882122006288409</c:v>
                </c:pt>
              </c:numCache>
            </c:numRef>
          </c:val>
          <c:extLst>
            <c:ext xmlns:c16="http://schemas.microsoft.com/office/drawing/2014/chart" uri="{C3380CC4-5D6E-409C-BE32-E72D297353CC}">
              <c16:uniqueId val="{00000000-32E2-444B-A5F2-C91BDE308024}"/>
            </c:ext>
          </c:extLst>
        </c:ser>
        <c:ser>
          <c:idx val="1"/>
          <c:order val="1"/>
          <c:tx>
            <c:strRef>
              <c:f>'PdT + PDA Trafego mensal'!$H$146</c:f>
              <c:strCache>
                <c:ptCount val="1"/>
                <c:pt idx="0">
                  <c:v>Proporção no total de visitas
- Portal de Dados Abertos</c:v>
                </c:pt>
              </c:strCache>
            </c:strRef>
          </c:tx>
          <c:spPr>
            <a:solidFill>
              <a:schemeClr val="accent5"/>
            </a:solidFill>
          </c:spPr>
          <c:invertIfNegative val="0"/>
          <c:dLbls>
            <c:numFmt formatCode="0%" sourceLinked="0"/>
            <c:spPr>
              <a:noFill/>
              <a:ln>
                <a:noFill/>
              </a:ln>
              <a:effectLst/>
            </c:spPr>
            <c:txPr>
              <a:bodyPr/>
              <a:lstStyle/>
              <a:p>
                <a:pPr>
                  <a:defRPr b="1"/>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'PdT + PDA Trafego mensal'!$B$147:$B$155</c:f>
              <c:strCache>
                <c:ptCount val="9"/>
                <c:pt idx="0">
                  <c:v>2016</c:v>
                </c:pt>
                <c:pt idx="1">
                  <c:v>2017</c:v>
                </c:pt>
                <c:pt idx="2">
                  <c:v>2018</c:v>
                </c:pt>
                <c:pt idx="3">
                  <c:v>2019</c:v>
                </c:pt>
                <c:pt idx="4">
                  <c:v>2020</c:v>
                </c:pt>
                <c:pt idx="5">
                  <c:v>2021</c:v>
                </c:pt>
                <c:pt idx="6">
                  <c:v>2022</c:v>
                </c:pt>
                <c:pt idx="7">
                  <c:v>2023</c:v>
                </c:pt>
                <c:pt idx="8">
                  <c:v>2024</c:v>
                </c:pt>
              </c:strCache>
            </c:strRef>
          </c:cat>
          <c:val>
            <c:numRef>
              <c:f>'PdT + PDA Trafego mensal'!$H$147:$H$155</c:f>
              <c:numCache>
                <c:formatCode>0.0%</c:formatCode>
                <c:ptCount val="9"/>
                <c:pt idx="0">
                  <c:v>0.11898206746182061</c:v>
                </c:pt>
                <c:pt idx="1">
                  <c:v>0.20033199290119974</c:v>
                </c:pt>
                <c:pt idx="2">
                  <c:v>0.43047097202833745</c:v>
                </c:pt>
                <c:pt idx="3">
                  <c:v>0.53287060587400603</c:v>
                </c:pt>
                <c:pt idx="4">
                  <c:v>0.63039985653908703</c:v>
                </c:pt>
                <c:pt idx="5">
                  <c:v>0.55277436392439006</c:v>
                </c:pt>
                <c:pt idx="6">
                  <c:v>0.70409290279045766</c:v>
                </c:pt>
                <c:pt idx="7">
                  <c:v>0.7620370589505634</c:v>
                </c:pt>
                <c:pt idx="8">
                  <c:v>0.69117877993711596</c:v>
                </c:pt>
              </c:numCache>
            </c:numRef>
          </c:val>
          <c:extLst>
            <c:ext xmlns:c16="http://schemas.microsoft.com/office/drawing/2014/chart" uri="{C3380CC4-5D6E-409C-BE32-E72D297353CC}">
              <c16:uniqueId val="{00000001-32E2-444B-A5F2-C91BDE308024}"/>
            </c:ext>
          </c:extLst>
        </c:ser>
        <c:dLbls>
          <c:showLegendKey val="0"/>
          <c:showVal val="0"/>
          <c:showCatName val="0"/>
          <c:showSerName val="0"/>
          <c:showPercent val="0"/>
          <c:showBubbleSize val="0"/>
        </c:dLbls>
        <c:gapWidth val="89"/>
        <c:overlap val="100"/>
        <c:axId val="102879616"/>
        <c:axId val="102881152"/>
      </c:barChart>
      <c:lineChart>
        <c:grouping val="standard"/>
        <c:varyColors val="0"/>
        <c:ser>
          <c:idx val="2"/>
          <c:order val="2"/>
          <c:tx>
            <c:strRef>
              <c:f>'PdT + PDA Trafego mensal'!$E$146</c:f>
              <c:strCache>
                <c:ptCount val="1"/>
                <c:pt idx="0">
                  <c:v>Número de visitas
- Portal da Transparência + Portal de Dados Abertos</c:v>
                </c:pt>
              </c:strCache>
            </c:strRef>
          </c:tx>
          <c:spPr>
            <a:ln>
              <a:solidFill>
                <a:schemeClr val="tx1">
                  <a:lumMod val="85000"/>
                  <a:lumOff val="15000"/>
                </a:schemeClr>
              </a:solidFill>
            </a:ln>
          </c:spPr>
          <c:marker>
            <c:symbol val="circle"/>
            <c:size val="10"/>
            <c:spPr>
              <a:solidFill>
                <a:schemeClr val="bg1"/>
              </a:solidFill>
              <a:ln w="28575">
                <a:solidFill>
                  <a:schemeClr val="tx1">
                    <a:lumMod val="85000"/>
                    <a:lumOff val="15000"/>
                  </a:schemeClr>
                </a:solidFill>
              </a:ln>
            </c:spPr>
          </c:marker>
          <c:dLbls>
            <c:spPr>
              <a:solidFill>
                <a:schemeClr val="bg1">
                  <a:lumMod val="95000"/>
                </a:schemeClr>
              </a:solidFill>
            </c:spPr>
            <c:txPr>
              <a:bodyPr/>
              <a:lstStyle/>
              <a:p>
                <a:pPr>
                  <a:defRPr b="1"/>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'PdT + PDA Trafego mensal'!$B$147:$B$150</c:f>
              <c:strCache>
                <c:ptCount val="4"/>
                <c:pt idx="0">
                  <c:v>2016</c:v>
                </c:pt>
                <c:pt idx="1">
                  <c:v>2017</c:v>
                </c:pt>
                <c:pt idx="2">
                  <c:v>2018</c:v>
                </c:pt>
                <c:pt idx="3">
                  <c:v>2019</c:v>
                </c:pt>
              </c:strCache>
            </c:strRef>
          </c:cat>
          <c:val>
            <c:numRef>
              <c:f>'PdT + PDA Trafego mensal'!$E$147:$E$155</c:f>
              <c:numCache>
                <c:formatCode>_-* #,##0_-;\-* #,##0_-;_-* "-"??_-;_-@_-</c:formatCode>
                <c:ptCount val="9"/>
                <c:pt idx="0">
                  <c:v>216478</c:v>
                </c:pt>
                <c:pt idx="1">
                  <c:v>540373</c:v>
                </c:pt>
                <c:pt idx="2">
                  <c:v>669785</c:v>
                </c:pt>
                <c:pt idx="3">
                  <c:v>896424</c:v>
                </c:pt>
                <c:pt idx="4">
                  <c:v>1226815</c:v>
                </c:pt>
                <c:pt idx="5">
                  <c:v>1137522</c:v>
                </c:pt>
                <c:pt idx="6">
                  <c:v>2015440</c:v>
                </c:pt>
                <c:pt idx="7">
                  <c:v>2704232</c:v>
                </c:pt>
                <c:pt idx="8">
                  <c:v>2292472</c:v>
                </c:pt>
              </c:numCache>
            </c:numRef>
          </c:val>
          <c:smooth val="0"/>
          <c:extLst>
            <c:ext xmlns:c16="http://schemas.microsoft.com/office/drawing/2014/chart" uri="{C3380CC4-5D6E-409C-BE32-E72D297353CC}">
              <c16:uniqueId val="{00000002-32E2-444B-A5F2-C91BDE308024}"/>
            </c:ext>
          </c:extLst>
        </c:ser>
        <c:dLbls>
          <c:showLegendKey val="0"/>
          <c:showVal val="0"/>
          <c:showCatName val="0"/>
          <c:showSerName val="0"/>
          <c:showPercent val="0"/>
          <c:showBubbleSize val="0"/>
        </c:dLbls>
        <c:marker val="1"/>
        <c:smooth val="0"/>
        <c:axId val="102884480"/>
        <c:axId val="102882688"/>
      </c:lineChart>
      <c:catAx>
        <c:axId val="102879616"/>
        <c:scaling>
          <c:orientation val="minMax"/>
        </c:scaling>
        <c:delete val="0"/>
        <c:axPos val="b"/>
        <c:numFmt formatCode="General" sourceLinked="0"/>
        <c:majorTickMark val="none"/>
        <c:minorTickMark val="none"/>
        <c:tickLblPos val="nextTo"/>
        <c:txPr>
          <a:bodyPr/>
          <a:lstStyle/>
          <a:p>
            <a:pPr>
              <a:defRPr sz="1400" b="1"/>
            </a:pPr>
            <a:endParaRPr lang="pt-BR"/>
          </a:p>
        </c:txPr>
        <c:crossAx val="102881152"/>
        <c:crosses val="autoZero"/>
        <c:auto val="1"/>
        <c:lblAlgn val="ctr"/>
        <c:lblOffset val="100"/>
        <c:noMultiLvlLbl val="0"/>
      </c:catAx>
      <c:valAx>
        <c:axId val="102881152"/>
        <c:scaling>
          <c:orientation val="minMax"/>
          <c:min val="0"/>
        </c:scaling>
        <c:delete val="0"/>
        <c:axPos val="l"/>
        <c:numFmt formatCode="0%" sourceLinked="0"/>
        <c:majorTickMark val="out"/>
        <c:minorTickMark val="none"/>
        <c:tickLblPos val="nextTo"/>
        <c:crossAx val="102879616"/>
        <c:crosses val="autoZero"/>
        <c:crossBetween val="between"/>
        <c:majorUnit val="1"/>
      </c:valAx>
      <c:valAx>
        <c:axId val="102882688"/>
        <c:scaling>
          <c:orientation val="minMax"/>
          <c:max val="1000000"/>
          <c:min val="0"/>
        </c:scaling>
        <c:delete val="0"/>
        <c:axPos val="r"/>
        <c:numFmt formatCode="_-* #,##0_-;\-* #,##0_-;_-* &quot;-&quot;??_-;_-@_-" sourceLinked="1"/>
        <c:majorTickMark val="out"/>
        <c:minorTickMark val="none"/>
        <c:tickLblPos val="nextTo"/>
        <c:crossAx val="102884480"/>
        <c:crosses val="max"/>
        <c:crossBetween val="between"/>
        <c:majorUnit val="1000000"/>
      </c:valAx>
      <c:catAx>
        <c:axId val="102884480"/>
        <c:scaling>
          <c:orientation val="minMax"/>
        </c:scaling>
        <c:delete val="1"/>
        <c:axPos val="b"/>
        <c:numFmt formatCode="General" sourceLinked="1"/>
        <c:majorTickMark val="out"/>
        <c:minorTickMark val="none"/>
        <c:tickLblPos val="nextTo"/>
        <c:crossAx val="102882688"/>
        <c:crosses val="autoZero"/>
        <c:auto val="1"/>
        <c:lblAlgn val="ctr"/>
        <c:lblOffset val="100"/>
        <c:noMultiLvlLbl val="0"/>
      </c:catAx>
    </c:plotArea>
    <c:legend>
      <c:legendPos val="r"/>
      <c:layout>
        <c:manualLayout>
          <c:xMode val="edge"/>
          <c:yMode val="edge"/>
          <c:x val="0.84410401882139274"/>
          <c:y val="0.30344696468611171"/>
          <c:w val="0.14800226165119812"/>
          <c:h val="0.597681790619342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pt-BR"/>
    </a:p>
  </c:txPr>
  <c:printSettings>
    <c:headerFooter/>
    <c:pageMargins b="0.78740157499999996" l="0.511811024" r="0.511811024" t="0.78740157499999996" header="0.31496062000000002" footer="0.3149606200000000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609599</xdr:colOff>
      <xdr:row>36</xdr:row>
      <xdr:rowOff>0</xdr:rowOff>
    </xdr:to>
    <xdr:pic>
      <xdr:nvPicPr>
        <xdr:cNvPr id="8" name="Picture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3999" cy="68580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0</xdr:col>
      <xdr:colOff>0</xdr:colOff>
      <xdr:row>0</xdr:row>
      <xdr:rowOff>0</xdr:rowOff>
    </xdr:from>
    <xdr:to>
      <xdr:col>15</xdr:col>
      <xdr:colOff>0</xdr:colOff>
      <xdr:row>2</xdr:row>
      <xdr:rowOff>76200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9144000" cy="4572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prstClr val="black"/>
            </a:solidFill>
          </a:endParaRPr>
        </a:p>
      </xdr:txBody>
    </xdr:sp>
    <xdr:clientData/>
  </xdr:twoCellAnchor>
  <xdr:twoCellAnchor editAs="oneCell">
    <xdr:from>
      <xdr:col>0</xdr:col>
      <xdr:colOff>353244</xdr:colOff>
      <xdr:row>30</xdr:row>
      <xdr:rowOff>58983</xdr:rowOff>
    </xdr:from>
    <xdr:to>
      <xdr:col>3</xdr:col>
      <xdr:colOff>396652</xdr:colOff>
      <xdr:row>34</xdr:row>
      <xdr:rowOff>87676</xdr:rowOff>
    </xdr:to>
    <xdr:pic>
      <xdr:nvPicPr>
        <xdr:cNvPr id="4" name="Picture 2" descr="C:\Users\x503588\Desktop\Enxoval Logo CGM\Horizontal\CONTROLADORIA GERAL DO MUNICÍPIO_FUNDO_ESCURO.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3244" y="5773983"/>
          <a:ext cx="1872208" cy="790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62432</xdr:colOff>
      <xdr:row>17</xdr:row>
      <xdr:rowOff>179623</xdr:rowOff>
    </xdr:from>
    <xdr:to>
      <xdr:col>14</xdr:col>
      <xdr:colOff>502096</xdr:colOff>
      <xdr:row>17</xdr:row>
      <xdr:rowOff>179623</xdr:rowOff>
    </xdr:to>
    <xdr:cxnSp macro="">
      <xdr:nvCxnSpPr>
        <xdr:cNvPr id="6" name="Conector reto 5">
          <a:extLst>
            <a:ext uri="{FF2B5EF4-FFF2-40B4-BE49-F238E27FC236}">
              <a16:creationId xmlns:a16="http://schemas.microsoft.com/office/drawing/2014/main" id="{00000000-0008-0000-0000-000006000000}"/>
            </a:ext>
          </a:extLst>
        </xdr:cNvPr>
        <xdr:cNvCxnSpPr/>
      </xdr:nvCxnSpPr>
      <xdr:spPr>
        <a:xfrm>
          <a:off x="3720032" y="3418123"/>
          <a:ext cx="5316464" cy="0"/>
        </a:xfrm>
        <a:prstGeom prst="line">
          <a:avLst/>
        </a:prstGeom>
        <a:ln w="2222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292969</xdr:colOff>
      <xdr:row>18</xdr:row>
      <xdr:rowOff>148167</xdr:rowOff>
    </xdr:from>
    <xdr:to>
      <xdr:col>14</xdr:col>
      <xdr:colOff>597586</xdr:colOff>
      <xdr:row>23</xdr:row>
      <xdr:rowOff>116474</xdr:rowOff>
    </xdr:to>
    <xdr:sp macro="" textlink="">
      <xdr:nvSpPr>
        <xdr:cNvPr id="13" name="Subtítulo 2">
          <a:extLst>
            <a:ext uri="{FF2B5EF4-FFF2-40B4-BE49-F238E27FC236}">
              <a16:creationId xmlns:a16="http://schemas.microsoft.com/office/drawing/2014/main" id="{00000000-0008-0000-0000-00000D000000}"/>
            </a:ext>
          </a:extLst>
        </xdr:cNvPr>
        <xdr:cNvSpPr txBox="1">
          <a:spLocks/>
        </xdr:cNvSpPr>
      </xdr:nvSpPr>
      <xdr:spPr>
        <a:xfrm>
          <a:off x="2134469" y="3577167"/>
          <a:ext cx="7056784" cy="920807"/>
        </a:xfrm>
        <a:prstGeom prst="rect">
          <a:avLst/>
        </a:prstGeom>
      </xdr:spPr>
      <xdr:txBody>
        <a:bodyPr wrap="square">
          <a:noAutofit/>
        </a:bodyPr>
        <a:lstStyle>
          <a:defPPr>
            <a:defRPr lang="pt-BR"/>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marL="0" indent="0" algn="r">
            <a:buFont typeface="Arial" panose="020B0604020202020204" pitchFamily="34" charset="0"/>
            <a:buNone/>
          </a:pPr>
          <a:r>
            <a:rPr lang="pt-BR" sz="1800">
              <a:solidFill>
                <a:prstClr val="white">
                  <a:lumMod val="75000"/>
                </a:prstClr>
              </a:solidFill>
              <a:latin typeface="Arial" panose="020B0604020202020204" pitchFamily="34" charset="0"/>
              <a:ea typeface="Tahoma" panose="020B0604030504040204" pitchFamily="34" charset="0"/>
              <a:cs typeface="Arial" panose="020B0604020202020204" pitchFamily="34" charset="0"/>
            </a:rPr>
            <a:t>Controladoria Geral do Município – CGM</a:t>
          </a:r>
        </a:p>
        <a:p>
          <a:pPr marL="0" indent="0" algn="r">
            <a:buFont typeface="Arial" panose="020B0604020202020204" pitchFamily="34" charset="0"/>
            <a:buNone/>
          </a:pPr>
          <a:r>
            <a:rPr lang="pt-BR" sz="1800">
              <a:solidFill>
                <a:prstClr val="white">
                  <a:lumMod val="75000"/>
                </a:prstClr>
              </a:solidFill>
              <a:latin typeface="Arial" panose="020B0604020202020204" pitchFamily="34" charset="0"/>
              <a:ea typeface="Tahoma" panose="020B0604030504040204" pitchFamily="34" charset="0"/>
              <a:cs typeface="Arial" panose="020B0604020202020204" pitchFamily="34" charset="0"/>
            </a:rPr>
            <a:t>Coordenadoria de Promoção da Integridade – COPI</a:t>
          </a:r>
        </a:p>
        <a:p>
          <a:pPr marL="0" indent="0" algn="r">
            <a:buFont typeface="Arial" panose="020B0604020202020204" pitchFamily="34" charset="0"/>
            <a:buNone/>
          </a:pPr>
          <a:r>
            <a:rPr lang="pt-BR" sz="1800">
              <a:solidFill>
                <a:prstClr val="white">
                  <a:lumMod val="75000"/>
                </a:prstClr>
              </a:solidFill>
              <a:latin typeface="Arial" panose="020B0604020202020204" pitchFamily="34" charset="0"/>
              <a:ea typeface="Tahoma" panose="020B0604030504040204" pitchFamily="34" charset="0"/>
              <a:cs typeface="Arial" panose="020B0604020202020204" pitchFamily="34" charset="0"/>
            </a:rPr>
            <a:t>Divisão de Transparência Ativa e Dados Abertos – DTA</a:t>
          </a:r>
        </a:p>
        <a:p>
          <a:pPr marL="0" indent="0" algn="r">
            <a:buFont typeface="Arial" panose="020B0604020202020204" pitchFamily="34" charset="0"/>
            <a:buNone/>
          </a:pPr>
          <a:endParaRPr lang="pt-BR" sz="1100">
            <a:solidFill>
              <a:srgbClr val="FFFF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0</xdr:col>
      <xdr:colOff>508001</xdr:colOff>
      <xdr:row>9</xdr:row>
      <xdr:rowOff>105833</xdr:rowOff>
    </xdr:from>
    <xdr:to>
      <xdr:col>14</xdr:col>
      <xdr:colOff>567566</xdr:colOff>
      <xdr:row>16</xdr:row>
      <xdr:rowOff>68477</xdr:rowOff>
    </xdr:to>
    <xdr:sp macro="" textlink="">
      <xdr:nvSpPr>
        <xdr:cNvPr id="14" name="Título 1">
          <a:extLst>
            <a:ext uri="{FF2B5EF4-FFF2-40B4-BE49-F238E27FC236}">
              <a16:creationId xmlns:a16="http://schemas.microsoft.com/office/drawing/2014/main" id="{00000000-0008-0000-0000-00000E000000}"/>
            </a:ext>
          </a:extLst>
        </xdr:cNvPr>
        <xdr:cNvSpPr txBox="1">
          <a:spLocks/>
        </xdr:cNvSpPr>
      </xdr:nvSpPr>
      <xdr:spPr>
        <a:xfrm>
          <a:off x="508001" y="1820333"/>
          <a:ext cx="8653232" cy="1296144"/>
        </a:xfrm>
        <a:prstGeom prst="rect">
          <a:avLst/>
        </a:prstGeom>
        <a:effectLst>
          <a:outerShdw blurRad="50800" dist="38100" dir="2700000" algn="tl" rotWithShape="0">
            <a:prstClr val="black">
              <a:alpha val="40000"/>
            </a:prstClr>
          </a:outerShdw>
        </a:effectLst>
      </xdr:spPr>
      <xdr:txBody>
        <a:bodyPr wrap="square">
          <a:noAutofit/>
        </a:bodyPr>
        <a:lstStyle>
          <a:defPPr>
            <a:defRPr lang="pt-BR"/>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algn="r"/>
          <a:r>
            <a:rPr lang="pt-BR" sz="3200" b="1">
              <a:solidFill>
                <a:prstClr val="white"/>
              </a:solidFill>
              <a:latin typeface="Arial" panose="020B0604020202020204" pitchFamily="34" charset="0"/>
              <a:ea typeface="Tahoma" panose="020B0604030504040204" pitchFamily="34" charset="0"/>
              <a:cs typeface="Arial" panose="020B0604020202020204" pitchFamily="34" charset="0"/>
            </a:rPr>
            <a:t>Portal da Transparência</a:t>
          </a:r>
        </a:p>
        <a:p>
          <a:pPr algn="r"/>
          <a:r>
            <a:rPr lang="pt-BR" sz="3200" b="1">
              <a:solidFill>
                <a:prstClr val="white"/>
              </a:solidFill>
              <a:latin typeface="Arial" panose="020B0604020202020204" pitchFamily="34" charset="0"/>
              <a:ea typeface="Tahoma" panose="020B0604030504040204" pitchFamily="34" charset="0"/>
              <a:cs typeface="Arial" panose="020B0604020202020204" pitchFamily="34" charset="0"/>
            </a:rPr>
            <a:t>Portal de Dados Abertos</a:t>
          </a:r>
        </a:p>
        <a:p>
          <a:pPr algn="r"/>
          <a:r>
            <a:rPr lang="pt-BR" sz="3200">
              <a:solidFill>
                <a:prstClr val="white"/>
              </a:solidFill>
              <a:latin typeface="Arial" panose="020B0604020202020204" pitchFamily="34" charset="0"/>
              <a:ea typeface="Tahoma" panose="020B0604030504040204" pitchFamily="34" charset="0"/>
              <a:cs typeface="Arial" panose="020B0604020202020204" pitchFamily="34" charset="0"/>
            </a:rPr>
            <a:t>Estatísticas de Acessos</a:t>
          </a:r>
          <a:endParaRPr lang="pt-BR" sz="3600">
            <a:solidFill>
              <a:prstClr val="white"/>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0</xdr:rowOff>
    </xdr:from>
    <xdr:to>
      <xdr:col>14</xdr:col>
      <xdr:colOff>590551</xdr:colOff>
      <xdr:row>31</xdr:row>
      <xdr:rowOff>180975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0.96195</cdr:y>
    </cdr:from>
    <cdr:to>
      <cdr:x>0.68691</cdr:x>
      <cdr:y>1</cdr:y>
    </cdr:to>
    <cdr:sp macro="" textlink="">
      <cdr:nvSpPr>
        <cdr:cNvPr id="2" name="CaixaDeTexto 1"/>
        <cdr:cNvSpPr txBox="1"/>
      </cdr:nvSpPr>
      <cdr:spPr>
        <a:xfrm xmlns:a="http://schemas.openxmlformats.org/drawingml/2006/main">
          <a:off x="0" y="5788269"/>
          <a:ext cx="6630864" cy="228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BR" sz="1000">
              <a:latin typeface="Arial" panose="020B0604020202020204" pitchFamily="34" charset="0"/>
              <a:cs typeface="Arial" panose="020B0604020202020204" pitchFamily="34" charset="0"/>
            </a:rPr>
            <a:t>Fonte: Sistema de Estatísticas de Acesso aos Portais, Controladoria Geral do Município de São Paulo</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9524</xdr:colOff>
      <xdr:row>1</xdr:row>
      <xdr:rowOff>1</xdr:rowOff>
    </xdr:from>
    <xdr:to>
      <xdr:col>14</xdr:col>
      <xdr:colOff>590549</xdr:colOff>
      <xdr:row>31</xdr:row>
      <xdr:rowOff>180975</xdr:rowOff>
    </xdr:to>
    <xdr:graphicFrame macro="">
      <xdr:nvGraphicFramePr>
        <xdr:cNvPr id="3" name="Gráfico 1">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0.96195</cdr:y>
    </cdr:from>
    <cdr:to>
      <cdr:x>0.68691</cdr:x>
      <cdr:y>1</cdr:y>
    </cdr:to>
    <cdr:sp macro="" textlink="">
      <cdr:nvSpPr>
        <cdr:cNvPr id="2" name="CaixaDeTexto 1"/>
        <cdr:cNvSpPr txBox="1"/>
      </cdr:nvSpPr>
      <cdr:spPr>
        <a:xfrm xmlns:a="http://schemas.openxmlformats.org/drawingml/2006/main">
          <a:off x="0" y="5788269"/>
          <a:ext cx="6630864" cy="228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BR" sz="1000">
              <a:latin typeface="Arial" panose="020B0604020202020204" pitchFamily="34" charset="0"/>
              <a:cs typeface="Arial" panose="020B0604020202020204" pitchFamily="34" charset="0"/>
            </a:rPr>
            <a:t>Fonte: Sistema de Estatísticas de Acesso aos Portais, Controladoria Geral do Município de São Paulo</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15</xdr:col>
      <xdr:colOff>0</xdr:colOff>
      <xdr:row>32</xdr:row>
      <xdr:rowOff>0</xdr:rowOff>
    </xdr:to>
    <xdr:graphicFrame macro="">
      <xdr:nvGraphicFramePr>
        <xdr:cNvPr id="3" name="Gráfico 1">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0.96195</cdr:y>
    </cdr:from>
    <cdr:to>
      <cdr:x>0.68691</cdr:x>
      <cdr:y>1</cdr:y>
    </cdr:to>
    <cdr:sp macro="" textlink="">
      <cdr:nvSpPr>
        <cdr:cNvPr id="2" name="CaixaDeTexto 1"/>
        <cdr:cNvSpPr txBox="1"/>
      </cdr:nvSpPr>
      <cdr:spPr>
        <a:xfrm xmlns:a="http://schemas.openxmlformats.org/drawingml/2006/main">
          <a:off x="0" y="5788269"/>
          <a:ext cx="6630864" cy="228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BR" sz="1000">
              <a:latin typeface="Arial" panose="020B0604020202020204" pitchFamily="34" charset="0"/>
              <a:cs typeface="Arial" panose="020B0604020202020204" pitchFamily="34" charset="0"/>
            </a:rPr>
            <a:t>Fonte: Sistema de Estatísticas de Acesso aos Portais, Controladoria Geral do Município de São Paulo</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19049</xdr:rowOff>
    </xdr:from>
    <xdr:to>
      <xdr:col>14</xdr:col>
      <xdr:colOff>590550</xdr:colOff>
      <xdr:row>31</xdr:row>
      <xdr:rowOff>180974</xdr:rowOff>
    </xdr:to>
    <xdr:graphicFrame macro="">
      <xdr:nvGraphicFramePr>
        <xdr:cNvPr id="3" name="Gráfico 1">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0.96195</cdr:y>
    </cdr:from>
    <cdr:to>
      <cdr:x>0.68691</cdr:x>
      <cdr:y>1</cdr:y>
    </cdr:to>
    <cdr:sp macro="" textlink="">
      <cdr:nvSpPr>
        <cdr:cNvPr id="2" name="CaixaDeTexto 1"/>
        <cdr:cNvSpPr txBox="1"/>
      </cdr:nvSpPr>
      <cdr:spPr>
        <a:xfrm xmlns:a="http://schemas.openxmlformats.org/drawingml/2006/main">
          <a:off x="0" y="5788269"/>
          <a:ext cx="6630864" cy="228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BR" sz="1000">
              <a:latin typeface="Arial" panose="020B0604020202020204" pitchFamily="34" charset="0"/>
              <a:cs typeface="Arial" panose="020B0604020202020204" pitchFamily="34" charset="0"/>
            </a:rPr>
            <a:t>Fonte: Sistema de Estatísticas de Acesso aos Portais, Controladoria Geral do Município de São Paulo</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awstats.sourceforge.io/docs/awstats_glossary.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transparencia.prefeitura.sp.gov.br/Paginas/home.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ados.prefeitura.sp.gov.br/"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rasabertas.prefeitura.sp.gov.b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showGridLines="0" topLeftCell="A4" zoomScale="90" zoomScaleNormal="90" workbookViewId="0">
      <selection activeCell="D106" sqref="D106"/>
    </sheetView>
  </sheetViews>
  <sheetFormatPr defaultColWidth="0" defaultRowHeight="15" zeroHeight="1" x14ac:dyDescent="0.25"/>
  <cols>
    <col min="1" max="15" width="9.140625" customWidth="1"/>
    <col min="16"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sheetData>
  <pageMargins left="0.511811024" right="0.511811024" top="0.78740157499999996" bottom="0.78740157499999996" header="0.31496062000000002" footer="0.31496062000000002"/>
  <pageSetup paperSize="9" scale="92" orientation="landscape" verticalDpi="599"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2"/>
  <sheetViews>
    <sheetView topLeftCell="A3" workbookViewId="0">
      <selection activeCell="L1" sqref="L1"/>
    </sheetView>
  </sheetViews>
  <sheetFormatPr defaultColWidth="0" defaultRowHeight="15" customHeight="1" zeroHeight="1" x14ac:dyDescent="0.25"/>
  <cols>
    <col min="1" max="15" width="9.140625" customWidth="1"/>
    <col min="16" max="16384" width="9.140625" hidden="1"/>
  </cols>
  <sheetData>
    <row r="1" spans="1:13" x14ac:dyDescent="0.25">
      <c r="A1" s="132" t="s">
        <v>19</v>
      </c>
      <c r="B1" s="132"/>
      <c r="M1" t="str">
        <f>INDICE!A5</f>
        <v>Data de atualização: 07/04/2025</v>
      </c>
    </row>
    <row r="2" spans="1:13" x14ac:dyDescent="0.25"/>
    <row r="3" spans="1:13" x14ac:dyDescent="0.25"/>
    <row r="4" spans="1:13" x14ac:dyDescent="0.25"/>
    <row r="5" spans="1:13" x14ac:dyDescent="0.25"/>
    <row r="6" spans="1:13" x14ac:dyDescent="0.25"/>
    <row r="7" spans="1:13" x14ac:dyDescent="0.25"/>
    <row r="8" spans="1:13" x14ac:dyDescent="0.25"/>
    <row r="9" spans="1:13" x14ac:dyDescent="0.25"/>
    <row r="10" spans="1:13" x14ac:dyDescent="0.25"/>
    <row r="11" spans="1:13" x14ac:dyDescent="0.25"/>
    <row r="12" spans="1:13" x14ac:dyDescent="0.25"/>
    <row r="13" spans="1:13" x14ac:dyDescent="0.25"/>
    <row r="14" spans="1:13" x14ac:dyDescent="0.25"/>
    <row r="15" spans="1:13" x14ac:dyDescent="0.25"/>
    <row r="16" spans="1:13"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sheetData>
  <mergeCells count="1">
    <mergeCell ref="A1:B1"/>
  </mergeCells>
  <hyperlinks>
    <hyperlink ref="A1" location="INDICE!A1" display="voltar ao Índice" xr:uid="{00000000-0004-0000-0900-000000000000}"/>
  </hyperlinks>
  <pageMargins left="0.511811024" right="0.511811024" top="0.78740157499999996" bottom="0.78740157499999996" header="0.31496062000000002" footer="0.31496062000000002"/>
  <pageSetup paperSize="9" scale="99" orientation="landscape" verticalDpi="599"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9"/>
  <sheetViews>
    <sheetView showGridLines="0" zoomScaleNormal="100" zoomScaleSheetLayoutView="100" workbookViewId="0">
      <selection activeCell="D106" sqref="D106"/>
    </sheetView>
  </sheetViews>
  <sheetFormatPr defaultRowHeight="15" x14ac:dyDescent="0.25"/>
  <cols>
    <col min="1" max="1" width="26.7109375" customWidth="1"/>
    <col min="2" max="2" width="128.28515625" customWidth="1"/>
  </cols>
  <sheetData>
    <row r="1" spans="1:2" x14ac:dyDescent="0.25">
      <c r="A1" s="14" t="s">
        <v>0</v>
      </c>
    </row>
    <row r="2" spans="1:2" x14ac:dyDescent="0.25">
      <c r="A2" s="14" t="s">
        <v>1</v>
      </c>
    </row>
    <row r="3" spans="1:2" x14ac:dyDescent="0.25">
      <c r="A3" s="14" t="s">
        <v>2</v>
      </c>
    </row>
    <row r="4" spans="1:2" x14ac:dyDescent="0.25">
      <c r="A4" s="14" t="s">
        <v>74</v>
      </c>
    </row>
    <row r="5" spans="1:2" x14ac:dyDescent="0.25">
      <c r="A5" s="14" t="s">
        <v>18</v>
      </c>
    </row>
    <row r="7" spans="1:2" ht="165" x14ac:dyDescent="0.25">
      <c r="A7" s="10" t="s">
        <v>75</v>
      </c>
      <c r="B7" s="40" t="s">
        <v>76</v>
      </c>
    </row>
    <row r="8" spans="1:2" ht="30" x14ac:dyDescent="0.25">
      <c r="A8" s="11" t="s">
        <v>77</v>
      </c>
      <c r="B8" s="40" t="s">
        <v>78</v>
      </c>
    </row>
    <row r="9" spans="1:2" ht="30" x14ac:dyDescent="0.25">
      <c r="A9" s="18" t="s">
        <v>79</v>
      </c>
      <c r="B9" s="40" t="s">
        <v>80</v>
      </c>
    </row>
    <row r="10" spans="1:2" ht="30" x14ac:dyDescent="0.25">
      <c r="A10" s="12" t="s">
        <v>81</v>
      </c>
      <c r="B10" s="40" t="s">
        <v>82</v>
      </c>
    </row>
    <row r="11" spans="1:2" ht="30" x14ac:dyDescent="0.25">
      <c r="A11" s="13" t="s">
        <v>83</v>
      </c>
      <c r="B11" s="40" t="s">
        <v>84</v>
      </c>
    </row>
    <row r="12" spans="1:2" x14ac:dyDescent="0.25">
      <c r="B12" s="17"/>
    </row>
    <row r="13" spans="1:2" ht="30" x14ac:dyDescent="0.25">
      <c r="A13" s="16" t="s">
        <v>85</v>
      </c>
      <c r="B13" s="41" t="s">
        <v>86</v>
      </c>
    </row>
    <row r="14" spans="1:2" ht="30" x14ac:dyDescent="0.25">
      <c r="A14" s="16" t="s">
        <v>87</v>
      </c>
      <c r="B14" s="41" t="s">
        <v>88</v>
      </c>
    </row>
    <row r="16" spans="1:2" x14ac:dyDescent="0.25">
      <c r="A16" t="s">
        <v>89</v>
      </c>
    </row>
    <row r="17" spans="1:2" x14ac:dyDescent="0.25">
      <c r="A17" s="15" t="s">
        <v>90</v>
      </c>
    </row>
    <row r="19" spans="1:2" x14ac:dyDescent="0.25">
      <c r="A19" s="132" t="s">
        <v>19</v>
      </c>
      <c r="B19" s="132"/>
    </row>
  </sheetData>
  <sheetProtection password="C779" sheet="1" objects="1" scenarios="1"/>
  <mergeCells count="1">
    <mergeCell ref="A19:B19"/>
  </mergeCells>
  <hyperlinks>
    <hyperlink ref="A17" r:id="rId1" xr:uid="{00000000-0004-0000-0A00-000000000000}"/>
    <hyperlink ref="A19" location="INDICE!A1" display="voltar ao Índice" xr:uid="{00000000-0004-0000-0A00-000001000000}"/>
  </hyperlinks>
  <pageMargins left="0.23622047244094491" right="0.31496062992125984" top="0.78740157480314965" bottom="0.78740157480314965" header="0.31496062992125984" footer="0.31496062992125984"/>
  <pageSetup paperSize="9" scale="92" orientation="landscape"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workbookViewId="0">
      <selection activeCell="A5" sqref="A5"/>
    </sheetView>
  </sheetViews>
  <sheetFormatPr defaultRowHeight="15" x14ac:dyDescent="0.25"/>
  <cols>
    <col min="2" max="2" width="73.42578125" customWidth="1"/>
    <col min="3" max="3" width="11.28515625" customWidth="1"/>
  </cols>
  <sheetData>
    <row r="1" spans="1:3" x14ac:dyDescent="0.25">
      <c r="A1" s="14" t="s">
        <v>0</v>
      </c>
    </row>
    <row r="2" spans="1:3" x14ac:dyDescent="0.25">
      <c r="A2" s="14" t="s">
        <v>1</v>
      </c>
    </row>
    <row r="3" spans="1:3" x14ac:dyDescent="0.25">
      <c r="A3" s="14" t="s">
        <v>2</v>
      </c>
    </row>
    <row r="4" spans="1:3" x14ac:dyDescent="0.25">
      <c r="A4" s="14" t="s">
        <v>3</v>
      </c>
    </row>
    <row r="5" spans="1:3" x14ac:dyDescent="0.25">
      <c r="A5" s="73" t="s">
        <v>91</v>
      </c>
    </row>
    <row r="7" spans="1:3" s="70" customFormat="1" ht="32.25" customHeight="1" x14ac:dyDescent="0.25">
      <c r="A7" s="71" t="s">
        <v>4</v>
      </c>
      <c r="B7" s="71" t="s">
        <v>5</v>
      </c>
      <c r="C7" s="72" t="s">
        <v>6</v>
      </c>
    </row>
    <row r="8" spans="1:3" s="70" customFormat="1" ht="32.25" customHeight="1" x14ac:dyDescent="0.25">
      <c r="A8" s="71" t="s">
        <v>4</v>
      </c>
      <c r="B8" s="71" t="s">
        <v>7</v>
      </c>
      <c r="C8" s="72" t="s">
        <v>6</v>
      </c>
    </row>
    <row r="9" spans="1:3" s="70" customFormat="1" ht="32.25" customHeight="1" x14ac:dyDescent="0.25">
      <c r="A9" s="71" t="s">
        <v>4</v>
      </c>
      <c r="B9" s="71" t="s">
        <v>8</v>
      </c>
      <c r="C9" s="72" t="s">
        <v>6</v>
      </c>
    </row>
    <row r="10" spans="1:3" s="70" customFormat="1" ht="32.25" customHeight="1" x14ac:dyDescent="0.25">
      <c r="A10" s="71" t="s">
        <v>9</v>
      </c>
      <c r="B10" s="71" t="s">
        <v>10</v>
      </c>
      <c r="C10" s="72" t="s">
        <v>6</v>
      </c>
    </row>
    <row r="11" spans="1:3" s="70" customFormat="1" ht="32.25" customHeight="1" x14ac:dyDescent="0.25">
      <c r="A11" s="71" t="s">
        <v>9</v>
      </c>
      <c r="B11" s="71" t="s">
        <v>11</v>
      </c>
      <c r="C11" s="72" t="s">
        <v>6</v>
      </c>
    </row>
    <row r="12" spans="1:3" s="70" customFormat="1" ht="32.25" customHeight="1" x14ac:dyDescent="0.25">
      <c r="A12" s="71" t="s">
        <v>9</v>
      </c>
      <c r="B12" s="71" t="s">
        <v>12</v>
      </c>
      <c r="C12" s="72" t="s">
        <v>6</v>
      </c>
    </row>
    <row r="13" spans="1:3" s="70" customFormat="1" ht="32.25" customHeight="1" x14ac:dyDescent="0.25">
      <c r="A13" s="71" t="s">
        <v>9</v>
      </c>
      <c r="B13" s="71" t="s">
        <v>13</v>
      </c>
      <c r="C13" s="72" t="s">
        <v>6</v>
      </c>
    </row>
    <row r="14" spans="1:3" s="70" customFormat="1" ht="32.25" customHeight="1" x14ac:dyDescent="0.25">
      <c r="A14" s="71" t="s">
        <v>9</v>
      </c>
      <c r="B14" s="71" t="s">
        <v>14</v>
      </c>
      <c r="C14" s="72" t="s">
        <v>6</v>
      </c>
    </row>
    <row r="15" spans="1:3" s="70" customFormat="1" ht="32.25" customHeight="1" x14ac:dyDescent="0.25">
      <c r="A15" s="71" t="s">
        <v>9</v>
      </c>
      <c r="B15" s="71" t="s">
        <v>15</v>
      </c>
      <c r="C15" s="72" t="s">
        <v>6</v>
      </c>
    </row>
    <row r="16" spans="1:3" s="70" customFormat="1" ht="32.25" customHeight="1" x14ac:dyDescent="0.25">
      <c r="A16" s="71" t="s">
        <v>9</v>
      </c>
      <c r="B16" s="71" t="s">
        <v>16</v>
      </c>
      <c r="C16" s="72" t="s">
        <v>6</v>
      </c>
    </row>
    <row r="17" spans="1:3" ht="32.25" customHeight="1" x14ac:dyDescent="0.25">
      <c r="A17" s="71" t="s">
        <v>17</v>
      </c>
      <c r="B17" s="71" t="s">
        <v>18</v>
      </c>
      <c r="C17" s="72" t="s">
        <v>6</v>
      </c>
    </row>
  </sheetData>
  <hyperlinks>
    <hyperlink ref="C7" location="'PdT Trafego mensal'!A1" display="link" xr:uid="{00000000-0004-0000-0100-000000000000}"/>
    <hyperlink ref="C8" location="'PDA Trafego mensal'!A1" display="link" xr:uid="{00000000-0004-0000-0100-000001000000}"/>
    <hyperlink ref="C9" location="'PdT + PDA Trafego mensal'!A1" display="link" xr:uid="{00000000-0004-0000-0100-000002000000}"/>
    <hyperlink ref="C10" location="'Graf Visitas PDT'!A1" display="link" xr:uid="{00000000-0004-0000-0100-000003000000}"/>
    <hyperlink ref="C11" location="'Graf Visitas PDA'!A1" display="link" xr:uid="{00000000-0004-0000-0100-000004000000}"/>
    <hyperlink ref="C12" location="'Graf Visitas PdT+PDA'!A1" display="link" xr:uid="{00000000-0004-0000-0100-000005000000}"/>
    <hyperlink ref="C13" location="'Graf Visitas PdT+PDA %'!A1" display="link" xr:uid="{00000000-0004-0000-0100-000006000000}"/>
    <hyperlink ref="C14" location="'Graf Trafego Pess Autom PdT %'!A1" display="link" xr:uid="{00000000-0004-0000-0100-000007000000}"/>
    <hyperlink ref="C15" location="'Graf Trafego Pess Autom PDA %'!A1" display="link" xr:uid="{00000000-0004-0000-0100-000008000000}"/>
    <hyperlink ref="C16" location="'Graf Traf Pess Autom PdT PDA %'!A1" display="link" xr:uid="{00000000-0004-0000-0100-000009000000}"/>
    <hyperlink ref="C17" location="Glossario!A1" display="link" xr:uid="{00000000-0004-0000-0100-00000A000000}"/>
  </hyperlinks>
  <pageMargins left="0.511811024" right="0.511811024" top="0.78740157499999996" bottom="0.78740157499999996" header="0.31496062000000002" footer="0.31496062000000002"/>
  <pageSetup paperSize="9"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9"/>
  <sheetViews>
    <sheetView showGridLines="0" topLeftCell="F1" zoomScale="120" zoomScaleNormal="120" workbookViewId="0">
      <pane ySplit="9" topLeftCell="A156" activePane="bottomLeft" state="frozen"/>
      <selection activeCell="D106" sqref="D106"/>
      <selection pane="bottomLeft" activeCell="B164" sqref="B164:I164"/>
    </sheetView>
  </sheetViews>
  <sheetFormatPr defaultRowHeight="15" x14ac:dyDescent="0.25"/>
  <cols>
    <col min="1" max="1" width="26.85546875" customWidth="1"/>
    <col min="2" max="9" width="18" customWidth="1"/>
    <col min="10" max="11" width="10.140625" customWidth="1"/>
    <col min="12" max="12" width="11.85546875" customWidth="1"/>
  </cols>
  <sheetData>
    <row r="1" spans="1:12" x14ac:dyDescent="0.25">
      <c r="A1" s="14" t="s">
        <v>0</v>
      </c>
      <c r="E1" s="132" t="s">
        <v>19</v>
      </c>
      <c r="F1" s="132"/>
    </row>
    <row r="2" spans="1:12" x14ac:dyDescent="0.25">
      <c r="A2" s="14" t="s">
        <v>1</v>
      </c>
    </row>
    <row r="3" spans="1:12" x14ac:dyDescent="0.25">
      <c r="A3" s="14" t="s">
        <v>2</v>
      </c>
    </row>
    <row r="4" spans="1:12" x14ac:dyDescent="0.25">
      <c r="A4" s="14" t="s">
        <v>5</v>
      </c>
    </row>
    <row r="5" spans="1:12" x14ac:dyDescent="0.25">
      <c r="A5" s="15" t="s">
        <v>20</v>
      </c>
    </row>
    <row r="6" spans="1:12" x14ac:dyDescent="0.25">
      <c r="A6" t="str">
        <f>INDICE!A5</f>
        <v>Data de atualização: 07/04/2025</v>
      </c>
    </row>
    <row r="7" spans="1:12" x14ac:dyDescent="0.25">
      <c r="A7" s="15"/>
    </row>
    <row r="8" spans="1:12" ht="37.5" customHeight="1" x14ac:dyDescent="0.25">
      <c r="B8" s="133" t="s">
        <v>21</v>
      </c>
      <c r="C8" s="134"/>
      <c r="D8" s="134"/>
      <c r="E8" s="134"/>
      <c r="F8" s="135"/>
      <c r="G8" s="136" t="s">
        <v>22</v>
      </c>
      <c r="H8" s="134"/>
      <c r="I8" s="135"/>
      <c r="J8" s="137" t="s">
        <v>23</v>
      </c>
      <c r="K8" s="138"/>
      <c r="L8" s="139"/>
    </row>
    <row r="9" spans="1:12" x14ac:dyDescent="0.25">
      <c r="A9" s="1" t="s">
        <v>24</v>
      </c>
      <c r="B9" s="19" t="s">
        <v>25</v>
      </c>
      <c r="C9" s="20" t="s">
        <v>26</v>
      </c>
      <c r="D9" s="21" t="s">
        <v>27</v>
      </c>
      <c r="E9" s="22" t="s">
        <v>28</v>
      </c>
      <c r="F9" s="27" t="s">
        <v>29</v>
      </c>
      <c r="G9" s="23" t="s">
        <v>27</v>
      </c>
      <c r="H9" s="22" t="s">
        <v>28</v>
      </c>
      <c r="I9" s="27" t="s">
        <v>29</v>
      </c>
      <c r="J9" s="23" t="s">
        <v>30</v>
      </c>
      <c r="K9" s="22" t="s">
        <v>31</v>
      </c>
      <c r="L9" s="27" t="s">
        <v>32</v>
      </c>
    </row>
    <row r="10" spans="1:12" ht="15.75" x14ac:dyDescent="0.25">
      <c r="A10" s="2">
        <v>41030</v>
      </c>
      <c r="B10" s="6">
        <v>3031</v>
      </c>
      <c r="C10" s="6">
        <v>4619</v>
      </c>
      <c r="D10" s="6">
        <v>163424</v>
      </c>
      <c r="E10" s="6">
        <v>1575315</v>
      </c>
      <c r="F10" s="28">
        <v>0</v>
      </c>
      <c r="G10" s="6">
        <v>886906</v>
      </c>
      <c r="H10" s="6">
        <v>902619</v>
      </c>
      <c r="I10" s="29">
        <v>0</v>
      </c>
      <c r="J10" s="30">
        <f>G10/SUM(D10,G10)</f>
        <v>0.84440699589652779</v>
      </c>
      <c r="K10" s="38">
        <f>H10/SUM(E10,H10)</f>
        <v>0.36426272854724945</v>
      </c>
      <c r="L10" s="39" t="s">
        <v>33</v>
      </c>
    </row>
    <row r="11" spans="1:12" ht="15.75" x14ac:dyDescent="0.25">
      <c r="A11" s="2">
        <v>41061</v>
      </c>
      <c r="B11" s="6">
        <v>4587</v>
      </c>
      <c r="C11" s="6">
        <v>6249</v>
      </c>
      <c r="D11" s="6">
        <v>172294</v>
      </c>
      <c r="E11" s="6">
        <v>1477608</v>
      </c>
      <c r="F11" s="28">
        <v>0</v>
      </c>
      <c r="G11" s="6">
        <v>989131</v>
      </c>
      <c r="H11" s="6">
        <v>1008492</v>
      </c>
      <c r="I11" s="29">
        <v>0</v>
      </c>
      <c r="J11" s="30">
        <f t="shared" ref="J11:J74" si="0">G11/SUM(D11,G11)</f>
        <v>0.85165292636201217</v>
      </c>
      <c r="K11" s="38">
        <f t="shared" ref="K11:K74" si="1">H11/SUM(E11,H11)</f>
        <v>0.40565222637866538</v>
      </c>
      <c r="L11" s="39" t="s">
        <v>33</v>
      </c>
    </row>
    <row r="12" spans="1:12" ht="15.75" x14ac:dyDescent="0.25">
      <c r="A12" s="2">
        <v>41091</v>
      </c>
      <c r="B12" s="6">
        <v>7718</v>
      </c>
      <c r="C12" s="6">
        <v>10777</v>
      </c>
      <c r="D12" s="6">
        <v>246317</v>
      </c>
      <c r="E12" s="6">
        <v>2245236</v>
      </c>
      <c r="F12" s="28">
        <v>0</v>
      </c>
      <c r="G12" s="6">
        <v>1072060</v>
      </c>
      <c r="H12" s="6">
        <v>1102407</v>
      </c>
      <c r="I12" s="29">
        <v>0</v>
      </c>
      <c r="J12" s="30">
        <f t="shared" si="0"/>
        <v>0.8131664918304855</v>
      </c>
      <c r="K12" s="38">
        <f t="shared" si="1"/>
        <v>0.32930841191847515</v>
      </c>
      <c r="L12" s="39" t="s">
        <v>33</v>
      </c>
    </row>
    <row r="13" spans="1:12" ht="15.75" x14ac:dyDescent="0.25">
      <c r="A13" s="2">
        <v>41122</v>
      </c>
      <c r="B13" s="6">
        <v>852</v>
      </c>
      <c r="C13" s="6">
        <v>12782</v>
      </c>
      <c r="D13" s="6">
        <v>249345</v>
      </c>
      <c r="E13" s="6">
        <v>2349395</v>
      </c>
      <c r="F13" s="28">
        <v>0</v>
      </c>
      <c r="G13" s="6">
        <v>1076536</v>
      </c>
      <c r="H13" s="6">
        <v>1104316</v>
      </c>
      <c r="I13" s="29">
        <v>0</v>
      </c>
      <c r="J13" s="30">
        <f t="shared" si="0"/>
        <v>0.81194013640741514</v>
      </c>
      <c r="K13" s="38">
        <f t="shared" si="1"/>
        <v>0.31974765694060681</v>
      </c>
      <c r="L13" s="39" t="s">
        <v>33</v>
      </c>
    </row>
    <row r="14" spans="1:12" ht="15.75" x14ac:dyDescent="0.25">
      <c r="A14" s="2">
        <v>41153</v>
      </c>
      <c r="B14" s="6">
        <v>6889</v>
      </c>
      <c r="C14" s="6">
        <v>9717</v>
      </c>
      <c r="D14" s="6">
        <v>199815</v>
      </c>
      <c r="E14" s="6">
        <v>1966488</v>
      </c>
      <c r="F14" s="28">
        <v>0</v>
      </c>
      <c r="G14" s="6">
        <v>1056227</v>
      </c>
      <c r="H14" s="6">
        <v>1084003</v>
      </c>
      <c r="I14" s="29">
        <v>0</v>
      </c>
      <c r="J14" s="30">
        <f t="shared" si="0"/>
        <v>0.84091694386015758</v>
      </c>
      <c r="K14" s="38">
        <f t="shared" si="1"/>
        <v>0.35535361356581613</v>
      </c>
      <c r="L14" s="39" t="s">
        <v>33</v>
      </c>
    </row>
    <row r="15" spans="1:12" ht="15.75" x14ac:dyDescent="0.25">
      <c r="A15" s="2">
        <v>41183</v>
      </c>
      <c r="B15" s="6">
        <v>7859</v>
      </c>
      <c r="C15" s="6">
        <v>12391</v>
      </c>
      <c r="D15" s="6">
        <v>209748</v>
      </c>
      <c r="E15" s="6">
        <v>2097763</v>
      </c>
      <c r="F15" s="28">
        <v>0</v>
      </c>
      <c r="G15" s="6">
        <v>1083457</v>
      </c>
      <c r="H15" s="6">
        <v>1108445</v>
      </c>
      <c r="I15" s="29">
        <v>0</v>
      </c>
      <c r="J15" s="30">
        <f t="shared" si="0"/>
        <v>0.83780761750843835</v>
      </c>
      <c r="K15" s="38">
        <f t="shared" si="1"/>
        <v>0.34571836886440305</v>
      </c>
      <c r="L15" s="39" t="s">
        <v>33</v>
      </c>
    </row>
    <row r="16" spans="1:12" ht="15.75" x14ac:dyDescent="0.25">
      <c r="A16" s="2">
        <v>41214</v>
      </c>
      <c r="B16" s="6">
        <v>7076</v>
      </c>
      <c r="C16" s="6">
        <v>10724</v>
      </c>
      <c r="D16" s="6">
        <v>186671</v>
      </c>
      <c r="E16" s="6">
        <v>1870695</v>
      </c>
      <c r="F16" s="28">
        <v>0</v>
      </c>
      <c r="G16" s="6">
        <v>958979</v>
      </c>
      <c r="H16" s="6">
        <v>980832</v>
      </c>
      <c r="I16" s="29">
        <v>0</v>
      </c>
      <c r="J16" s="30">
        <f t="shared" si="0"/>
        <v>0.83706105704185396</v>
      </c>
      <c r="K16" s="38">
        <f t="shared" si="1"/>
        <v>0.34396728489682898</v>
      </c>
      <c r="L16" s="39" t="s">
        <v>33</v>
      </c>
    </row>
    <row r="17" spans="1:12" ht="15.75" x14ac:dyDescent="0.25">
      <c r="A17" s="2">
        <v>41244</v>
      </c>
      <c r="B17" s="6">
        <v>6156</v>
      </c>
      <c r="C17" s="6">
        <v>9232</v>
      </c>
      <c r="D17" s="6">
        <v>170183</v>
      </c>
      <c r="E17" s="6">
        <v>1791231</v>
      </c>
      <c r="F17" s="28">
        <v>0</v>
      </c>
      <c r="G17" s="6">
        <v>1078763</v>
      </c>
      <c r="H17" s="6">
        <v>1100044</v>
      </c>
      <c r="I17" s="29">
        <v>0</v>
      </c>
      <c r="J17" s="30">
        <f t="shared" si="0"/>
        <v>0.86373870447561385</v>
      </c>
      <c r="K17" s="38">
        <f t="shared" si="1"/>
        <v>0.38047020778030455</v>
      </c>
      <c r="L17" s="39" t="s">
        <v>33</v>
      </c>
    </row>
    <row r="18" spans="1:12" ht="15.75" x14ac:dyDescent="0.25">
      <c r="A18" s="2">
        <v>41275</v>
      </c>
      <c r="B18" s="6">
        <v>7695</v>
      </c>
      <c r="C18" s="6">
        <v>12031</v>
      </c>
      <c r="D18" s="6">
        <v>247866</v>
      </c>
      <c r="E18" s="6">
        <v>2391588</v>
      </c>
      <c r="F18" s="28">
        <v>0</v>
      </c>
      <c r="G18" s="6">
        <v>1080132</v>
      </c>
      <c r="H18" s="6">
        <v>1106968</v>
      </c>
      <c r="I18" s="29">
        <v>0</v>
      </c>
      <c r="J18" s="30">
        <f t="shared" si="0"/>
        <v>0.81335363456872678</v>
      </c>
      <c r="K18" s="38">
        <f t="shared" si="1"/>
        <v>0.31640711196276405</v>
      </c>
      <c r="L18" s="39" t="s">
        <v>33</v>
      </c>
    </row>
    <row r="19" spans="1:12" ht="15.75" x14ac:dyDescent="0.25">
      <c r="A19" s="2">
        <v>41306</v>
      </c>
      <c r="B19" s="6">
        <v>721</v>
      </c>
      <c r="C19" s="6">
        <v>10893</v>
      </c>
      <c r="D19" s="6">
        <v>218954</v>
      </c>
      <c r="E19" s="6">
        <v>2315202</v>
      </c>
      <c r="F19" s="28">
        <v>0</v>
      </c>
      <c r="G19" s="6">
        <v>975306</v>
      </c>
      <c r="H19" s="6">
        <v>997734</v>
      </c>
      <c r="I19" s="29">
        <v>0</v>
      </c>
      <c r="J19" s="30">
        <f t="shared" si="0"/>
        <v>0.81666136352218111</v>
      </c>
      <c r="K19" s="38">
        <f t="shared" si="1"/>
        <v>0.30116307710139889</v>
      </c>
      <c r="L19" s="39" t="s">
        <v>33</v>
      </c>
    </row>
    <row r="20" spans="1:12" ht="15.75" x14ac:dyDescent="0.25">
      <c r="A20" s="2">
        <v>41334</v>
      </c>
      <c r="B20" s="6">
        <v>6762</v>
      </c>
      <c r="C20" s="6">
        <v>1059</v>
      </c>
      <c r="D20" s="6">
        <v>20706</v>
      </c>
      <c r="E20" s="6">
        <v>2182120</v>
      </c>
      <c r="F20" s="28">
        <v>0</v>
      </c>
      <c r="G20" s="6">
        <v>1086084</v>
      </c>
      <c r="H20" s="6">
        <v>1111775</v>
      </c>
      <c r="I20" s="29">
        <v>0</v>
      </c>
      <c r="J20" s="30">
        <f t="shared" si="0"/>
        <v>0.98129184398124303</v>
      </c>
      <c r="K20" s="38">
        <f t="shared" si="1"/>
        <v>0.33752593813706872</v>
      </c>
      <c r="L20" s="39" t="s">
        <v>33</v>
      </c>
    </row>
    <row r="21" spans="1:12" ht="15.75" x14ac:dyDescent="0.25">
      <c r="A21" s="2">
        <v>41365</v>
      </c>
      <c r="B21" s="6">
        <v>7034</v>
      </c>
      <c r="C21" s="6">
        <v>11679</v>
      </c>
      <c r="D21" s="6">
        <v>213503</v>
      </c>
      <c r="E21" s="6">
        <v>2111751</v>
      </c>
      <c r="F21" s="28">
        <v>0</v>
      </c>
      <c r="G21" s="6">
        <v>1039822</v>
      </c>
      <c r="H21" s="6">
        <v>1064264</v>
      </c>
      <c r="I21" s="29">
        <v>0</v>
      </c>
      <c r="J21" s="30">
        <f t="shared" si="0"/>
        <v>0.82965072906069859</v>
      </c>
      <c r="K21" s="38">
        <f t="shared" si="1"/>
        <v>0.3350941352606962</v>
      </c>
      <c r="L21" s="39" t="s">
        <v>33</v>
      </c>
    </row>
    <row r="22" spans="1:12" ht="15.75" x14ac:dyDescent="0.25">
      <c r="A22" s="2">
        <v>41395</v>
      </c>
      <c r="B22" s="6">
        <v>9883</v>
      </c>
      <c r="C22" s="6">
        <v>15528</v>
      </c>
      <c r="D22" s="6">
        <v>289939</v>
      </c>
      <c r="E22" s="6">
        <v>2798649</v>
      </c>
      <c r="F22" s="28">
        <v>0</v>
      </c>
      <c r="G22" s="6">
        <v>68895</v>
      </c>
      <c r="H22" s="6">
        <v>1637178</v>
      </c>
      <c r="I22" s="29">
        <v>0</v>
      </c>
      <c r="J22" s="30">
        <f t="shared" si="0"/>
        <v>0.19199685648517142</v>
      </c>
      <c r="K22" s="38">
        <f t="shared" si="1"/>
        <v>0.36908066973757092</v>
      </c>
      <c r="L22" s="39" t="s">
        <v>33</v>
      </c>
    </row>
    <row r="23" spans="1:12" ht="15.75" x14ac:dyDescent="0.25">
      <c r="A23" s="2">
        <v>41426</v>
      </c>
      <c r="B23" s="6">
        <v>9756</v>
      </c>
      <c r="C23" s="6">
        <v>14813</v>
      </c>
      <c r="D23" s="6">
        <v>284723</v>
      </c>
      <c r="E23" s="6">
        <v>2843534</v>
      </c>
      <c r="F23" s="28">
        <v>0</v>
      </c>
      <c r="G23" s="6">
        <v>790065</v>
      </c>
      <c r="H23" s="6">
        <v>1637933</v>
      </c>
      <c r="I23" s="29">
        <v>0</v>
      </c>
      <c r="J23" s="30">
        <f t="shared" si="0"/>
        <v>0.7350891524654164</v>
      </c>
      <c r="K23" s="38">
        <f t="shared" si="1"/>
        <v>0.36549036286555275</v>
      </c>
      <c r="L23" s="39" t="s">
        <v>33</v>
      </c>
    </row>
    <row r="24" spans="1:12" ht="15.75" x14ac:dyDescent="0.25">
      <c r="A24" s="2">
        <v>41456</v>
      </c>
      <c r="B24" s="6">
        <v>875</v>
      </c>
      <c r="C24" s="6">
        <v>13404</v>
      </c>
      <c r="D24" s="6">
        <v>290518</v>
      </c>
      <c r="E24" s="6">
        <v>2878952</v>
      </c>
      <c r="F24" s="28">
        <v>0</v>
      </c>
      <c r="G24" s="6">
        <v>6161</v>
      </c>
      <c r="H24" s="6">
        <v>74402</v>
      </c>
      <c r="I24" s="29">
        <v>0</v>
      </c>
      <c r="J24" s="30">
        <f t="shared" si="0"/>
        <v>2.0766552401754085E-2</v>
      </c>
      <c r="K24" s="38">
        <f t="shared" si="1"/>
        <v>2.5192374500313881E-2</v>
      </c>
      <c r="L24" s="39" t="s">
        <v>33</v>
      </c>
    </row>
    <row r="25" spans="1:12" ht="15.75" x14ac:dyDescent="0.25">
      <c r="A25" s="2">
        <v>41487</v>
      </c>
      <c r="B25" s="6">
        <v>7922</v>
      </c>
      <c r="C25" s="6">
        <v>12718</v>
      </c>
      <c r="D25" s="6">
        <v>307718</v>
      </c>
      <c r="E25" s="6">
        <v>3021226</v>
      </c>
      <c r="F25" s="28">
        <v>0</v>
      </c>
      <c r="G25" s="6">
        <v>19033</v>
      </c>
      <c r="H25" s="6">
        <v>95885</v>
      </c>
      <c r="I25" s="29">
        <v>0</v>
      </c>
      <c r="J25" s="30">
        <f t="shared" si="0"/>
        <v>5.8249247898246675E-2</v>
      </c>
      <c r="K25" s="38">
        <f t="shared" si="1"/>
        <v>3.0760855163643516E-2</v>
      </c>
      <c r="L25" s="39" t="s">
        <v>33</v>
      </c>
    </row>
    <row r="26" spans="1:12" ht="15.75" x14ac:dyDescent="0.25">
      <c r="A26" s="2">
        <v>41518</v>
      </c>
      <c r="B26" s="6">
        <v>7553</v>
      </c>
      <c r="C26" s="6">
        <v>11538</v>
      </c>
      <c r="D26" s="6">
        <v>24956</v>
      </c>
      <c r="E26" s="6">
        <v>2417067</v>
      </c>
      <c r="F26" s="28">
        <v>0</v>
      </c>
      <c r="G26" s="6">
        <v>21022</v>
      </c>
      <c r="H26" s="6">
        <v>78375</v>
      </c>
      <c r="I26" s="29">
        <v>0</v>
      </c>
      <c r="J26" s="30">
        <f t="shared" si="0"/>
        <v>0.45721866979859932</v>
      </c>
      <c r="K26" s="38">
        <f t="shared" si="1"/>
        <v>3.1407261719567113E-2</v>
      </c>
      <c r="L26" s="39" t="s">
        <v>33</v>
      </c>
    </row>
    <row r="27" spans="1:12" ht="15.75" x14ac:dyDescent="0.25">
      <c r="A27" s="2">
        <v>41548</v>
      </c>
      <c r="B27" s="6">
        <v>10656</v>
      </c>
      <c r="C27" s="6">
        <v>15835</v>
      </c>
      <c r="D27" s="6">
        <v>31069</v>
      </c>
      <c r="E27" s="6">
        <v>3130245</v>
      </c>
      <c r="F27" s="28">
        <v>0</v>
      </c>
      <c r="G27" s="6">
        <v>40574</v>
      </c>
      <c r="H27" s="6">
        <v>113684</v>
      </c>
      <c r="I27" s="29">
        <v>0</v>
      </c>
      <c r="J27" s="30">
        <f t="shared" si="0"/>
        <v>0.56633585974903344</v>
      </c>
      <c r="K27" s="38">
        <f t="shared" si="1"/>
        <v>3.5045156660333809E-2</v>
      </c>
      <c r="L27" s="39" t="s">
        <v>33</v>
      </c>
    </row>
    <row r="28" spans="1:12" ht="15.75" x14ac:dyDescent="0.25">
      <c r="A28" s="2">
        <v>41579</v>
      </c>
      <c r="B28" s="6">
        <v>882</v>
      </c>
      <c r="C28" s="6">
        <v>13052</v>
      </c>
      <c r="D28" s="6">
        <v>330875</v>
      </c>
      <c r="E28" s="6">
        <v>2984883</v>
      </c>
      <c r="F28" s="28">
        <v>0</v>
      </c>
      <c r="G28" s="6">
        <v>64029</v>
      </c>
      <c r="H28" s="6">
        <v>137524</v>
      </c>
      <c r="I28" s="29">
        <v>0</v>
      </c>
      <c r="J28" s="30">
        <f t="shared" si="0"/>
        <v>0.16213813990235601</v>
      </c>
      <c r="K28" s="38">
        <f t="shared" si="1"/>
        <v>4.4044226137079506E-2</v>
      </c>
      <c r="L28" s="39" t="s">
        <v>33</v>
      </c>
    </row>
    <row r="29" spans="1:12" ht="15.75" x14ac:dyDescent="0.25">
      <c r="A29" s="2">
        <v>41609</v>
      </c>
      <c r="B29" s="6">
        <v>9373</v>
      </c>
      <c r="C29" s="6">
        <v>13855</v>
      </c>
      <c r="D29" s="6">
        <v>347012</v>
      </c>
      <c r="E29" s="6">
        <v>2949483</v>
      </c>
      <c r="F29" s="28">
        <v>0</v>
      </c>
      <c r="G29" s="6">
        <v>34754</v>
      </c>
      <c r="H29" s="6">
        <v>420554</v>
      </c>
      <c r="I29" s="28">
        <v>0</v>
      </c>
      <c r="J29" s="30">
        <f t="shared" si="0"/>
        <v>9.1034822378105965E-2</v>
      </c>
      <c r="K29" s="38">
        <f t="shared" si="1"/>
        <v>0.12479210168909124</v>
      </c>
      <c r="L29" s="39" t="s">
        <v>33</v>
      </c>
    </row>
    <row r="30" spans="1:12" ht="15.75" x14ac:dyDescent="0.25">
      <c r="A30" s="2">
        <v>41640</v>
      </c>
      <c r="B30" s="6">
        <v>16291</v>
      </c>
      <c r="C30" s="6">
        <v>23014</v>
      </c>
      <c r="D30" s="6">
        <v>470015</v>
      </c>
      <c r="E30" s="6">
        <v>3525183</v>
      </c>
      <c r="F30" s="28">
        <v>0</v>
      </c>
      <c r="G30" s="6">
        <v>209991</v>
      </c>
      <c r="H30" s="6">
        <v>510885</v>
      </c>
      <c r="I30" s="28">
        <v>0</v>
      </c>
      <c r="J30" s="30">
        <f t="shared" si="0"/>
        <v>0.30880756934497638</v>
      </c>
      <c r="K30" s="38">
        <f t="shared" si="1"/>
        <v>0.12657987922899216</v>
      </c>
      <c r="L30" s="39" t="s">
        <v>33</v>
      </c>
    </row>
    <row r="31" spans="1:12" ht="15.75" x14ac:dyDescent="0.25">
      <c r="A31" s="2">
        <v>41671</v>
      </c>
      <c r="B31" s="6">
        <v>12015</v>
      </c>
      <c r="C31" s="6">
        <v>16887</v>
      </c>
      <c r="D31" s="6">
        <v>320111</v>
      </c>
      <c r="E31" s="6">
        <v>2244415</v>
      </c>
      <c r="F31" s="28">
        <v>0</v>
      </c>
      <c r="G31" s="6">
        <v>53549</v>
      </c>
      <c r="H31" s="6">
        <v>298803</v>
      </c>
      <c r="I31" s="28">
        <v>0</v>
      </c>
      <c r="J31" s="30">
        <f t="shared" si="0"/>
        <v>0.14330942568110047</v>
      </c>
      <c r="K31" s="38">
        <f t="shared" si="1"/>
        <v>0.11749012471600941</v>
      </c>
      <c r="L31" s="39" t="s">
        <v>33</v>
      </c>
    </row>
    <row r="32" spans="1:12" ht="15.75" x14ac:dyDescent="0.25">
      <c r="A32" s="2">
        <v>41699</v>
      </c>
      <c r="B32" s="6">
        <v>13612</v>
      </c>
      <c r="C32" s="6">
        <v>18473</v>
      </c>
      <c r="D32" s="6">
        <v>339947</v>
      </c>
      <c r="E32" s="6">
        <v>2323391</v>
      </c>
      <c r="F32" s="28">
        <v>0</v>
      </c>
      <c r="G32" s="6">
        <v>31492</v>
      </c>
      <c r="H32" s="6">
        <v>261487</v>
      </c>
      <c r="I32" s="28">
        <v>0</v>
      </c>
      <c r="J32" s="30">
        <f t="shared" si="0"/>
        <v>8.4783773378670518E-2</v>
      </c>
      <c r="K32" s="38">
        <f t="shared" si="1"/>
        <v>0.10116028686847116</v>
      </c>
      <c r="L32" s="39" t="s">
        <v>33</v>
      </c>
    </row>
    <row r="33" spans="1:12" ht="15.75" x14ac:dyDescent="0.25">
      <c r="A33" s="2">
        <v>41730</v>
      </c>
      <c r="B33" s="6">
        <v>11652</v>
      </c>
      <c r="C33" s="6">
        <v>16424</v>
      </c>
      <c r="D33" s="6">
        <v>292475</v>
      </c>
      <c r="E33" s="6">
        <v>1985615</v>
      </c>
      <c r="F33" s="28">
        <v>0</v>
      </c>
      <c r="G33" s="6">
        <v>48738</v>
      </c>
      <c r="H33" s="6">
        <v>255571</v>
      </c>
      <c r="I33" s="28">
        <v>0</v>
      </c>
      <c r="J33" s="30">
        <f t="shared" si="0"/>
        <v>0.14283746516105775</v>
      </c>
      <c r="K33" s="38">
        <f t="shared" si="1"/>
        <v>0.11403381959373296</v>
      </c>
      <c r="L33" s="39" t="s">
        <v>33</v>
      </c>
    </row>
    <row r="34" spans="1:12" ht="15.75" x14ac:dyDescent="0.25">
      <c r="A34" s="2">
        <v>41760</v>
      </c>
      <c r="B34" s="6">
        <v>12643</v>
      </c>
      <c r="C34" s="6">
        <v>17979</v>
      </c>
      <c r="D34" s="6">
        <v>324229</v>
      </c>
      <c r="E34" s="6">
        <v>2211331</v>
      </c>
      <c r="F34" s="28">
        <v>0</v>
      </c>
      <c r="G34" s="6">
        <v>3515</v>
      </c>
      <c r="H34" s="6">
        <v>259583</v>
      </c>
      <c r="I34" s="28">
        <v>0</v>
      </c>
      <c r="J34" s="30">
        <f t="shared" si="0"/>
        <v>1.0724834016793595E-2</v>
      </c>
      <c r="K34" s="38">
        <f t="shared" si="1"/>
        <v>0.10505545721138008</v>
      </c>
      <c r="L34" s="39" t="s">
        <v>33</v>
      </c>
    </row>
    <row r="35" spans="1:12" ht="15.75" x14ac:dyDescent="0.25">
      <c r="A35" s="2">
        <v>41791</v>
      </c>
      <c r="B35" s="6">
        <v>11039</v>
      </c>
      <c r="C35" s="6">
        <v>15038</v>
      </c>
      <c r="D35" s="6">
        <v>261274</v>
      </c>
      <c r="E35" s="6">
        <v>1715165</v>
      </c>
      <c r="F35" s="28">
        <v>0</v>
      </c>
      <c r="G35" s="6">
        <v>48154</v>
      </c>
      <c r="H35" s="6">
        <v>222449</v>
      </c>
      <c r="I35" s="28">
        <v>0</v>
      </c>
      <c r="J35" s="30">
        <f t="shared" si="0"/>
        <v>0.15562263272877697</v>
      </c>
      <c r="K35" s="38">
        <f t="shared" si="1"/>
        <v>0.11480563208151881</v>
      </c>
      <c r="L35" s="39" t="s">
        <v>33</v>
      </c>
    </row>
    <row r="36" spans="1:12" ht="15.75" x14ac:dyDescent="0.25">
      <c r="A36" s="2">
        <v>41821</v>
      </c>
      <c r="B36" s="6">
        <v>10637</v>
      </c>
      <c r="C36" s="6">
        <v>15339</v>
      </c>
      <c r="D36" s="6">
        <v>252022</v>
      </c>
      <c r="E36" s="6">
        <v>1758203</v>
      </c>
      <c r="F36" s="28">
        <v>0</v>
      </c>
      <c r="G36" s="6">
        <v>38773</v>
      </c>
      <c r="H36" s="6">
        <v>213727</v>
      </c>
      <c r="I36" s="28">
        <v>0</v>
      </c>
      <c r="J36" s="30">
        <f t="shared" si="0"/>
        <v>0.13333447961622449</v>
      </c>
      <c r="K36" s="38">
        <f t="shared" si="1"/>
        <v>0.10838467896933461</v>
      </c>
      <c r="L36" s="39" t="s">
        <v>33</v>
      </c>
    </row>
    <row r="37" spans="1:12" ht="15.75" x14ac:dyDescent="0.25">
      <c r="A37" s="2">
        <v>41852</v>
      </c>
      <c r="B37" s="6">
        <v>8698</v>
      </c>
      <c r="C37" s="6">
        <v>12575</v>
      </c>
      <c r="D37" s="6">
        <v>280862</v>
      </c>
      <c r="E37" s="6">
        <v>1551660</v>
      </c>
      <c r="F37" s="28">
        <v>0</v>
      </c>
      <c r="G37" s="6">
        <v>36553</v>
      </c>
      <c r="H37" s="6">
        <v>166759</v>
      </c>
      <c r="I37" s="28">
        <v>0</v>
      </c>
      <c r="J37" s="30">
        <f t="shared" si="0"/>
        <v>0.11515838886000977</v>
      </c>
      <c r="K37" s="38">
        <f t="shared" si="1"/>
        <v>9.7042106727171895E-2</v>
      </c>
      <c r="L37" s="39" t="s">
        <v>33</v>
      </c>
    </row>
    <row r="38" spans="1:12" ht="15.75" x14ac:dyDescent="0.25">
      <c r="A38" s="2">
        <v>41883</v>
      </c>
      <c r="B38" s="6">
        <v>10496</v>
      </c>
      <c r="C38" s="6">
        <v>14769</v>
      </c>
      <c r="D38" s="6">
        <v>221548</v>
      </c>
      <c r="E38" s="6">
        <v>1588098</v>
      </c>
      <c r="F38" s="28">
        <v>28.08</v>
      </c>
      <c r="G38" s="6">
        <v>155781</v>
      </c>
      <c r="H38" s="6">
        <v>300606</v>
      </c>
      <c r="I38" s="28">
        <v>1.1100000000000001</v>
      </c>
      <c r="J38" s="30">
        <f t="shared" si="0"/>
        <v>0.41285191437710855</v>
      </c>
      <c r="K38" s="38">
        <f t="shared" si="1"/>
        <v>0.15915993188980379</v>
      </c>
      <c r="L38" s="38">
        <f t="shared" ref="L38:L74" si="2">I38/SUM(F38,I38)</f>
        <v>3.8026721479958898E-2</v>
      </c>
    </row>
    <row r="39" spans="1:12" ht="15.75" x14ac:dyDescent="0.25">
      <c r="A39" s="2">
        <v>41913</v>
      </c>
      <c r="B39" s="6">
        <v>10054</v>
      </c>
      <c r="C39" s="6">
        <v>14944</v>
      </c>
      <c r="D39" s="6">
        <v>237293</v>
      </c>
      <c r="E39" s="6">
        <v>1749717</v>
      </c>
      <c r="F39" s="28">
        <v>36.049999999999997</v>
      </c>
      <c r="G39" s="6">
        <v>81324</v>
      </c>
      <c r="H39" s="6">
        <v>230648</v>
      </c>
      <c r="I39" s="28">
        <v>1.34</v>
      </c>
      <c r="J39" s="30">
        <f t="shared" si="0"/>
        <v>0.25524061804611808</v>
      </c>
      <c r="K39" s="38">
        <f t="shared" si="1"/>
        <v>0.11646741888490253</v>
      </c>
      <c r="L39" s="38">
        <f t="shared" si="2"/>
        <v>3.583845948114469E-2</v>
      </c>
    </row>
    <row r="40" spans="1:12" ht="15.75" x14ac:dyDescent="0.25">
      <c r="A40" s="2">
        <v>41944</v>
      </c>
      <c r="B40" s="6">
        <v>9736</v>
      </c>
      <c r="C40" s="6">
        <v>14464</v>
      </c>
      <c r="D40" s="6">
        <v>249082</v>
      </c>
      <c r="E40" s="6">
        <v>1674361</v>
      </c>
      <c r="F40" s="28">
        <v>32.07</v>
      </c>
      <c r="G40" s="6">
        <v>108228</v>
      </c>
      <c r="H40" s="6">
        <v>261528</v>
      </c>
      <c r="I40" s="28">
        <v>3.44</v>
      </c>
      <c r="J40" s="30">
        <f t="shared" si="0"/>
        <v>0.30289664437043462</v>
      </c>
      <c r="K40" s="38">
        <f t="shared" si="1"/>
        <v>0.13509452246487272</v>
      </c>
      <c r="L40" s="38">
        <f t="shared" si="2"/>
        <v>9.6874119966206707E-2</v>
      </c>
    </row>
    <row r="41" spans="1:12" ht="15.75" x14ac:dyDescent="0.25">
      <c r="A41" s="2">
        <v>41974</v>
      </c>
      <c r="B41" s="6">
        <v>8722</v>
      </c>
      <c r="C41" s="6">
        <v>12501</v>
      </c>
      <c r="D41" s="6">
        <v>19367</v>
      </c>
      <c r="E41" s="6">
        <v>1325646</v>
      </c>
      <c r="F41" s="28">
        <v>27.43</v>
      </c>
      <c r="G41" s="6">
        <v>100097</v>
      </c>
      <c r="H41" s="6">
        <v>213057</v>
      </c>
      <c r="I41" s="28">
        <v>1.91</v>
      </c>
      <c r="J41" s="30">
        <f t="shared" si="0"/>
        <v>0.83788421616553943</v>
      </c>
      <c r="K41" s="38">
        <f t="shared" si="1"/>
        <v>0.13846531786836055</v>
      </c>
      <c r="L41" s="38">
        <f t="shared" si="2"/>
        <v>6.50988411724608E-2</v>
      </c>
    </row>
    <row r="42" spans="1:12" ht="15.75" x14ac:dyDescent="0.25">
      <c r="A42" s="2">
        <v>42005</v>
      </c>
      <c r="B42" s="6">
        <v>1105</v>
      </c>
      <c r="C42" s="6">
        <v>16052</v>
      </c>
      <c r="D42" s="6">
        <v>230511</v>
      </c>
      <c r="E42" s="6">
        <v>1600014</v>
      </c>
      <c r="F42" s="28">
        <v>32.58</v>
      </c>
      <c r="G42" s="6">
        <v>81442</v>
      </c>
      <c r="H42" s="6">
        <v>218243</v>
      </c>
      <c r="I42" s="28">
        <v>2.59</v>
      </c>
      <c r="J42" s="30">
        <f t="shared" si="0"/>
        <v>0.26107137934240093</v>
      </c>
      <c r="K42" s="38">
        <f t="shared" si="1"/>
        <v>0.12002868681380024</v>
      </c>
      <c r="L42" s="38">
        <f t="shared" si="2"/>
        <v>7.3642308785897059E-2</v>
      </c>
    </row>
    <row r="43" spans="1:12" ht="15.75" x14ac:dyDescent="0.25">
      <c r="A43" s="2">
        <v>42036</v>
      </c>
      <c r="B43" s="6">
        <v>1059</v>
      </c>
      <c r="C43" s="6">
        <v>15079</v>
      </c>
      <c r="D43" s="6">
        <v>229684</v>
      </c>
      <c r="E43" s="6">
        <v>1638827</v>
      </c>
      <c r="F43" s="28">
        <v>33</v>
      </c>
      <c r="G43" s="6">
        <v>6179</v>
      </c>
      <c r="H43" s="6">
        <v>191951</v>
      </c>
      <c r="I43" s="28">
        <v>2.15</v>
      </c>
      <c r="J43" s="30">
        <f t="shared" si="0"/>
        <v>2.619741120904932E-2</v>
      </c>
      <c r="K43" s="38">
        <f t="shared" si="1"/>
        <v>0.10484668266715025</v>
      </c>
      <c r="L43" s="38">
        <f t="shared" si="2"/>
        <v>6.1166429587482217E-2</v>
      </c>
    </row>
    <row r="44" spans="1:12" ht="15.75" x14ac:dyDescent="0.25">
      <c r="A44" s="2">
        <v>42064</v>
      </c>
      <c r="B44" s="6">
        <v>10737</v>
      </c>
      <c r="C44" s="6">
        <v>1734</v>
      </c>
      <c r="D44" s="6">
        <v>247877</v>
      </c>
      <c r="E44" s="6">
        <v>1712017</v>
      </c>
      <c r="F44" s="28">
        <v>37.96</v>
      </c>
      <c r="G44" s="6">
        <v>103445</v>
      </c>
      <c r="H44" s="6">
        <v>246161</v>
      </c>
      <c r="I44" s="28">
        <v>3.79</v>
      </c>
      <c r="J44" s="30">
        <f t="shared" si="0"/>
        <v>0.29444498209619663</v>
      </c>
      <c r="K44" s="38">
        <f t="shared" si="1"/>
        <v>0.12570920518972228</v>
      </c>
      <c r="L44" s="38">
        <f t="shared" si="2"/>
        <v>9.077844311377245E-2</v>
      </c>
    </row>
    <row r="45" spans="1:12" ht="15.75" x14ac:dyDescent="0.25">
      <c r="A45" s="2">
        <v>42095</v>
      </c>
      <c r="B45" s="6">
        <v>11085</v>
      </c>
      <c r="C45" s="6">
        <v>17754</v>
      </c>
      <c r="D45" s="6">
        <v>263787</v>
      </c>
      <c r="E45" s="6">
        <v>1772635</v>
      </c>
      <c r="F45" s="28">
        <v>41.32</v>
      </c>
      <c r="G45" s="6">
        <v>60107</v>
      </c>
      <c r="H45" s="6">
        <v>197363</v>
      </c>
      <c r="I45" s="28">
        <v>2.27</v>
      </c>
      <c r="J45" s="30">
        <f t="shared" si="0"/>
        <v>0.18557614528209845</v>
      </c>
      <c r="K45" s="38">
        <f t="shared" si="1"/>
        <v>0.10018436566940678</v>
      </c>
      <c r="L45" s="38">
        <f t="shared" si="2"/>
        <v>5.2076164257857306E-2</v>
      </c>
    </row>
    <row r="46" spans="1:12" ht="15.75" x14ac:dyDescent="0.25">
      <c r="A46" s="2">
        <v>42125</v>
      </c>
      <c r="B46" s="6">
        <v>10877</v>
      </c>
      <c r="C46" s="6">
        <v>17627</v>
      </c>
      <c r="D46" s="6">
        <v>302172</v>
      </c>
      <c r="E46" s="6">
        <v>2000242</v>
      </c>
      <c r="F46" s="28">
        <v>50.9</v>
      </c>
      <c r="G46" s="6">
        <v>28793</v>
      </c>
      <c r="H46" s="6">
        <v>454991</v>
      </c>
      <c r="I46" s="28">
        <v>5.74</v>
      </c>
      <c r="J46" s="30">
        <f t="shared" si="0"/>
        <v>8.6997114498511927E-2</v>
      </c>
      <c r="K46" s="38">
        <f t="shared" si="1"/>
        <v>0.18531479497057918</v>
      </c>
      <c r="L46" s="38">
        <f t="shared" si="2"/>
        <v>0.10134180790960452</v>
      </c>
    </row>
    <row r="47" spans="1:12" ht="15.75" x14ac:dyDescent="0.25">
      <c r="A47" s="2">
        <v>42156</v>
      </c>
      <c r="B47" s="6">
        <v>10225</v>
      </c>
      <c r="C47" s="6">
        <v>16906</v>
      </c>
      <c r="D47" s="6">
        <v>252614</v>
      </c>
      <c r="E47" s="6">
        <v>1709497</v>
      </c>
      <c r="F47" s="28">
        <v>42.86</v>
      </c>
      <c r="G47" s="6">
        <v>44153</v>
      </c>
      <c r="H47" s="6">
        <v>16956</v>
      </c>
      <c r="I47" s="28">
        <v>2.89</v>
      </c>
      <c r="J47" s="30">
        <f t="shared" si="0"/>
        <v>0.14878001934177318</v>
      </c>
      <c r="K47" s="38">
        <f t="shared" si="1"/>
        <v>9.8212925576311658E-3</v>
      </c>
      <c r="L47" s="38">
        <f t="shared" si="2"/>
        <v>6.3169398907103824E-2</v>
      </c>
    </row>
    <row r="48" spans="1:12" ht="15.75" x14ac:dyDescent="0.25">
      <c r="A48" s="2">
        <v>42186</v>
      </c>
      <c r="B48" s="6">
        <v>10209</v>
      </c>
      <c r="C48" s="6">
        <v>17028</v>
      </c>
      <c r="D48" s="6">
        <v>277277</v>
      </c>
      <c r="E48" s="6">
        <v>1831616</v>
      </c>
      <c r="F48" s="28">
        <v>44.55</v>
      </c>
      <c r="G48" s="6">
        <v>6242</v>
      </c>
      <c r="H48" s="6">
        <v>200291</v>
      </c>
      <c r="I48" s="28">
        <v>5.27</v>
      </c>
      <c r="J48" s="30">
        <f t="shared" si="0"/>
        <v>2.2016161174383375E-2</v>
      </c>
      <c r="K48" s="38">
        <f t="shared" si="1"/>
        <v>9.8572916969132937E-2</v>
      </c>
      <c r="L48" s="38">
        <f t="shared" si="2"/>
        <v>0.10578081091930952</v>
      </c>
    </row>
    <row r="49" spans="1:12" ht="15.75" x14ac:dyDescent="0.25">
      <c r="A49" s="2">
        <v>42217</v>
      </c>
      <c r="B49" s="6">
        <v>10602</v>
      </c>
      <c r="C49" s="6">
        <v>17951</v>
      </c>
      <c r="D49" s="6">
        <v>49805</v>
      </c>
      <c r="E49" s="6">
        <v>2155321</v>
      </c>
      <c r="F49" s="28">
        <v>72.680000000000007</v>
      </c>
      <c r="G49" s="6">
        <v>118517</v>
      </c>
      <c r="H49" s="6">
        <v>241165</v>
      </c>
      <c r="I49" s="28">
        <v>4.5</v>
      </c>
      <c r="J49" s="30">
        <f t="shared" si="0"/>
        <v>0.70410879148299088</v>
      </c>
      <c r="K49" s="38">
        <f t="shared" si="1"/>
        <v>0.10063275979913924</v>
      </c>
      <c r="L49" s="38">
        <f t="shared" si="2"/>
        <v>5.830526043016325E-2</v>
      </c>
    </row>
    <row r="50" spans="1:12" ht="15.75" x14ac:dyDescent="0.25">
      <c r="A50" s="2">
        <v>42248</v>
      </c>
      <c r="B50" s="6">
        <v>10912</v>
      </c>
      <c r="C50" s="7">
        <v>17822</v>
      </c>
      <c r="D50" s="7">
        <v>300616</v>
      </c>
      <c r="E50" s="7">
        <v>1989560</v>
      </c>
      <c r="F50" s="28">
        <v>47.47</v>
      </c>
      <c r="G50" s="24">
        <v>121128</v>
      </c>
      <c r="H50" s="7">
        <v>249878</v>
      </c>
      <c r="I50" s="28">
        <v>6.82</v>
      </c>
      <c r="J50" s="30">
        <f t="shared" si="0"/>
        <v>0.28720740544026707</v>
      </c>
      <c r="K50" s="38">
        <f t="shared" si="1"/>
        <v>0.11158067336537113</v>
      </c>
      <c r="L50" s="38">
        <f t="shared" si="2"/>
        <v>0.12562166144778045</v>
      </c>
    </row>
    <row r="51" spans="1:12" ht="15.75" x14ac:dyDescent="0.25">
      <c r="A51" s="2">
        <v>42278</v>
      </c>
      <c r="B51" s="7">
        <v>12874</v>
      </c>
      <c r="C51" s="7">
        <v>19381</v>
      </c>
      <c r="D51" s="7">
        <v>311365</v>
      </c>
      <c r="E51" s="7">
        <v>2163862</v>
      </c>
      <c r="F51" s="36">
        <v>45.79</v>
      </c>
      <c r="G51" s="24">
        <v>129067</v>
      </c>
      <c r="H51" s="7">
        <v>255674</v>
      </c>
      <c r="I51" s="36">
        <v>6.86</v>
      </c>
      <c r="J51" s="30">
        <f t="shared" si="0"/>
        <v>0.29304637265230499</v>
      </c>
      <c r="K51" s="38">
        <f t="shared" si="1"/>
        <v>0.10567067404659405</v>
      </c>
      <c r="L51" s="38">
        <f t="shared" si="2"/>
        <v>0.13029439696106362</v>
      </c>
    </row>
    <row r="52" spans="1:12" ht="15.75" x14ac:dyDescent="0.25">
      <c r="A52" s="2">
        <v>42309</v>
      </c>
      <c r="B52" s="7">
        <v>10233</v>
      </c>
      <c r="C52" s="7">
        <v>14919</v>
      </c>
      <c r="D52" s="7">
        <v>236759</v>
      </c>
      <c r="E52" s="7">
        <v>1688694</v>
      </c>
      <c r="F52" s="36">
        <v>41.51</v>
      </c>
      <c r="G52" s="24">
        <v>66583</v>
      </c>
      <c r="H52" s="7">
        <v>170285</v>
      </c>
      <c r="I52" s="36">
        <v>5.69</v>
      </c>
      <c r="J52" s="30">
        <f t="shared" si="0"/>
        <v>0.21949812422941761</v>
      </c>
      <c r="K52" s="38">
        <f t="shared" si="1"/>
        <v>9.16013575193695E-2</v>
      </c>
      <c r="L52" s="38">
        <f t="shared" si="2"/>
        <v>0.12055084745762713</v>
      </c>
    </row>
    <row r="53" spans="1:12" ht="15.75" x14ac:dyDescent="0.25">
      <c r="A53" s="2">
        <v>42339</v>
      </c>
      <c r="B53" s="7">
        <v>8763</v>
      </c>
      <c r="C53" s="7">
        <v>12947</v>
      </c>
      <c r="D53" s="7">
        <v>206632</v>
      </c>
      <c r="E53" s="7">
        <v>1549583</v>
      </c>
      <c r="F53" s="36">
        <v>38.08</v>
      </c>
      <c r="G53" s="24">
        <v>64731</v>
      </c>
      <c r="H53" s="7">
        <v>177856</v>
      </c>
      <c r="I53" s="36">
        <v>7.35</v>
      </c>
      <c r="J53" s="30">
        <f t="shared" si="0"/>
        <v>0.23854025788335181</v>
      </c>
      <c r="K53" s="38">
        <f t="shared" si="1"/>
        <v>0.10295935196553974</v>
      </c>
      <c r="L53" s="38">
        <f t="shared" si="2"/>
        <v>0.16178736517719569</v>
      </c>
    </row>
    <row r="54" spans="1:12" ht="15.75" x14ac:dyDescent="0.25">
      <c r="A54" s="2">
        <v>42370</v>
      </c>
      <c r="B54" s="6">
        <v>9115</v>
      </c>
      <c r="C54" s="6">
        <v>13447</v>
      </c>
      <c r="D54" s="6">
        <v>244632</v>
      </c>
      <c r="E54" s="6">
        <v>1819510</v>
      </c>
      <c r="F54" s="28">
        <v>40.32</v>
      </c>
      <c r="G54" s="25">
        <v>605042</v>
      </c>
      <c r="H54" s="6">
        <v>720155</v>
      </c>
      <c r="I54" s="28">
        <v>7.03</v>
      </c>
      <c r="J54" s="30">
        <f t="shared" si="0"/>
        <v>0.71208722404122049</v>
      </c>
      <c r="K54" s="38">
        <f t="shared" si="1"/>
        <v>0.28356298960689696</v>
      </c>
      <c r="L54" s="38">
        <f t="shared" si="2"/>
        <v>0.1484688489968321</v>
      </c>
    </row>
    <row r="55" spans="1:12" ht="15.75" x14ac:dyDescent="0.25">
      <c r="A55" s="2">
        <v>42401</v>
      </c>
      <c r="B55" s="7">
        <v>10938</v>
      </c>
      <c r="C55" s="7">
        <v>16209</v>
      </c>
      <c r="D55" s="7">
        <v>301296</v>
      </c>
      <c r="E55" s="7">
        <v>1968256</v>
      </c>
      <c r="F55" s="36">
        <v>45.75</v>
      </c>
      <c r="G55" s="24">
        <v>118939</v>
      </c>
      <c r="H55" s="7">
        <v>226137</v>
      </c>
      <c r="I55" s="36">
        <v>5.0999999999999996</v>
      </c>
      <c r="J55" s="30">
        <f t="shared" si="0"/>
        <v>0.2830297333634752</v>
      </c>
      <c r="K55" s="38">
        <f t="shared" si="1"/>
        <v>0.10305218800825558</v>
      </c>
      <c r="L55" s="38">
        <f t="shared" si="2"/>
        <v>0.10029498525073745</v>
      </c>
    </row>
    <row r="56" spans="1:12" ht="15.75" x14ac:dyDescent="0.25">
      <c r="A56" s="2">
        <v>42430</v>
      </c>
      <c r="B56" s="7">
        <v>11650</v>
      </c>
      <c r="C56" s="7">
        <v>17545</v>
      </c>
      <c r="D56" s="7">
        <v>306124</v>
      </c>
      <c r="E56" s="7">
        <v>2111981</v>
      </c>
      <c r="F56" s="36">
        <v>51.79</v>
      </c>
      <c r="G56" s="24">
        <v>69749</v>
      </c>
      <c r="H56" s="7">
        <v>193803</v>
      </c>
      <c r="I56" s="36">
        <v>4.0599999999999996</v>
      </c>
      <c r="J56" s="30">
        <f t="shared" si="0"/>
        <v>0.18556533722826593</v>
      </c>
      <c r="K56" s="38">
        <f t="shared" si="1"/>
        <v>8.4050804411861649E-2</v>
      </c>
      <c r="L56" s="38">
        <f t="shared" si="2"/>
        <v>7.2694717994628455E-2</v>
      </c>
    </row>
    <row r="57" spans="1:12" ht="15.75" x14ac:dyDescent="0.25">
      <c r="A57" s="2">
        <v>42461</v>
      </c>
      <c r="B57" s="7">
        <v>11884</v>
      </c>
      <c r="C57" s="7">
        <v>17061</v>
      </c>
      <c r="D57" s="7">
        <v>315889</v>
      </c>
      <c r="E57" s="7">
        <v>2127906</v>
      </c>
      <c r="F57" s="36">
        <v>44.87</v>
      </c>
      <c r="G57" s="24">
        <v>90063</v>
      </c>
      <c r="H57" s="7">
        <v>201062</v>
      </c>
      <c r="I57" s="36">
        <v>4.74</v>
      </c>
      <c r="J57" s="30">
        <f t="shared" si="0"/>
        <v>0.22185627857480689</v>
      </c>
      <c r="K57" s="38">
        <f t="shared" si="1"/>
        <v>8.633094142985219E-2</v>
      </c>
      <c r="L57" s="38">
        <f t="shared" si="2"/>
        <v>9.55452529731909E-2</v>
      </c>
    </row>
    <row r="58" spans="1:12" ht="15.75" x14ac:dyDescent="0.25">
      <c r="A58" s="2">
        <v>42491</v>
      </c>
      <c r="B58" s="7">
        <v>11050</v>
      </c>
      <c r="C58" s="7">
        <v>16491</v>
      </c>
      <c r="D58" s="7">
        <v>393544</v>
      </c>
      <c r="E58" s="7">
        <v>2166749</v>
      </c>
      <c r="F58" s="36">
        <v>50.98</v>
      </c>
      <c r="G58" s="24">
        <v>81488</v>
      </c>
      <c r="H58" s="7">
        <v>221625</v>
      </c>
      <c r="I58" s="36">
        <v>2.93</v>
      </c>
      <c r="J58" s="30">
        <f t="shared" si="0"/>
        <v>0.17154212768823995</v>
      </c>
      <c r="K58" s="38">
        <f t="shared" si="1"/>
        <v>9.2793255997595012E-2</v>
      </c>
      <c r="L58" s="38">
        <f t="shared" si="2"/>
        <v>5.4349842329808946E-2</v>
      </c>
    </row>
    <row r="59" spans="1:12" ht="15.75" x14ac:dyDescent="0.25">
      <c r="A59" s="2">
        <v>42522</v>
      </c>
      <c r="B59" s="7">
        <v>9991</v>
      </c>
      <c r="C59" s="7">
        <v>15670</v>
      </c>
      <c r="D59" s="7">
        <v>307555</v>
      </c>
      <c r="E59" s="7">
        <v>2115478</v>
      </c>
      <c r="F59" s="36">
        <v>42.01</v>
      </c>
      <c r="G59" s="24">
        <v>58810</v>
      </c>
      <c r="H59" s="7">
        <v>207842</v>
      </c>
      <c r="I59" s="36">
        <v>2.58</v>
      </c>
      <c r="J59" s="30">
        <f t="shared" si="0"/>
        <v>0.16052297572093405</v>
      </c>
      <c r="K59" s="38">
        <f t="shared" si="1"/>
        <v>8.9459049980200753E-2</v>
      </c>
      <c r="L59" s="38">
        <f t="shared" si="2"/>
        <v>5.7860506840098684E-2</v>
      </c>
    </row>
    <row r="60" spans="1:12" ht="15.75" x14ac:dyDescent="0.25">
      <c r="A60" s="2">
        <v>42552</v>
      </c>
      <c r="B60" s="7">
        <v>9359</v>
      </c>
      <c r="C60" s="7">
        <v>14225</v>
      </c>
      <c r="D60" s="7">
        <v>279771</v>
      </c>
      <c r="E60" s="7">
        <v>1897764</v>
      </c>
      <c r="F60" s="36">
        <v>37.33</v>
      </c>
      <c r="G60" s="24">
        <v>97364</v>
      </c>
      <c r="H60" s="7">
        <v>235008</v>
      </c>
      <c r="I60" s="36">
        <v>3.35</v>
      </c>
      <c r="J60" s="30">
        <f t="shared" si="0"/>
        <v>0.25816749970169833</v>
      </c>
      <c r="K60" s="38">
        <f t="shared" si="1"/>
        <v>0.11018899347890913</v>
      </c>
      <c r="L60" s="38">
        <f t="shared" si="2"/>
        <v>8.2350049164208461E-2</v>
      </c>
    </row>
    <row r="61" spans="1:12" ht="15.75" x14ac:dyDescent="0.25">
      <c r="A61" s="2">
        <v>42583</v>
      </c>
      <c r="B61" s="7">
        <v>10396</v>
      </c>
      <c r="C61" s="7">
        <v>16196</v>
      </c>
      <c r="D61" s="7">
        <v>292926</v>
      </c>
      <c r="E61" s="7">
        <v>2287324</v>
      </c>
      <c r="F61" s="36">
        <v>40.369999999999997</v>
      </c>
      <c r="G61" s="24">
        <v>115876</v>
      </c>
      <c r="H61" s="7">
        <v>351207</v>
      </c>
      <c r="I61" s="36">
        <v>4.4400000000000004</v>
      </c>
      <c r="J61" s="30">
        <f t="shared" si="0"/>
        <v>0.28345262498715762</v>
      </c>
      <c r="K61" s="38">
        <f t="shared" si="1"/>
        <v>0.13310702053529028</v>
      </c>
      <c r="L61" s="38">
        <f t="shared" si="2"/>
        <v>9.908502566391432E-2</v>
      </c>
    </row>
    <row r="62" spans="1:12" ht="15.75" x14ac:dyDescent="0.25">
      <c r="A62" s="2">
        <v>42614</v>
      </c>
      <c r="B62" s="7">
        <v>10555</v>
      </c>
      <c r="C62" s="7">
        <v>16101</v>
      </c>
      <c r="D62" s="7">
        <v>286719</v>
      </c>
      <c r="E62" s="7">
        <v>1910149</v>
      </c>
      <c r="F62" s="36">
        <v>39.9</v>
      </c>
      <c r="G62" s="24">
        <v>139336</v>
      </c>
      <c r="H62" s="7">
        <v>237123</v>
      </c>
      <c r="I62" s="36">
        <v>4.3499999999999996</v>
      </c>
      <c r="J62" s="30">
        <f t="shared" si="0"/>
        <v>0.32703758904366809</v>
      </c>
      <c r="K62" s="38">
        <f t="shared" si="1"/>
        <v>0.11042988498895343</v>
      </c>
      <c r="L62" s="38">
        <f t="shared" si="2"/>
        <v>9.8305084745762703E-2</v>
      </c>
    </row>
    <row r="63" spans="1:12" ht="15.75" x14ac:dyDescent="0.25">
      <c r="A63" s="2">
        <v>42644</v>
      </c>
      <c r="B63" s="7">
        <v>12334</v>
      </c>
      <c r="C63" s="7">
        <v>18301</v>
      </c>
      <c r="D63" s="7">
        <v>324369</v>
      </c>
      <c r="E63" s="7">
        <v>2152681</v>
      </c>
      <c r="F63" s="36">
        <v>48.91</v>
      </c>
      <c r="G63" s="24">
        <v>189459</v>
      </c>
      <c r="H63" s="7">
        <v>275905</v>
      </c>
      <c r="I63" s="36">
        <v>6.26</v>
      </c>
      <c r="J63" s="30">
        <f t="shared" si="0"/>
        <v>0.36872066138863591</v>
      </c>
      <c r="K63" s="38">
        <f t="shared" si="1"/>
        <v>0.1136072595329134</v>
      </c>
      <c r="L63" s="38">
        <f t="shared" si="2"/>
        <v>0.11346746420155883</v>
      </c>
    </row>
    <row r="64" spans="1:12" ht="15.75" x14ac:dyDescent="0.25">
      <c r="A64" s="2">
        <v>42675</v>
      </c>
      <c r="B64" s="7">
        <v>10247</v>
      </c>
      <c r="C64" s="7">
        <v>15318</v>
      </c>
      <c r="D64" s="7">
        <v>279348</v>
      </c>
      <c r="E64" s="7">
        <v>1975594</v>
      </c>
      <c r="F64" s="36">
        <v>46.33</v>
      </c>
      <c r="G64" s="24">
        <v>189969</v>
      </c>
      <c r="H64" s="7">
        <v>348906</v>
      </c>
      <c r="I64" s="36">
        <v>8.16</v>
      </c>
      <c r="J64" s="30">
        <f t="shared" si="0"/>
        <v>0.40477758103797645</v>
      </c>
      <c r="K64" s="38">
        <f t="shared" si="1"/>
        <v>0.15009937620993763</v>
      </c>
      <c r="L64" s="38">
        <f t="shared" si="2"/>
        <v>0.14975224811892093</v>
      </c>
    </row>
    <row r="65" spans="1:12" ht="15.75" x14ac:dyDescent="0.25">
      <c r="A65" s="2">
        <v>42705</v>
      </c>
      <c r="B65" s="7">
        <v>9151</v>
      </c>
      <c r="C65" s="7">
        <v>14157</v>
      </c>
      <c r="D65" s="7">
        <v>247321</v>
      </c>
      <c r="E65" s="7">
        <v>1671123</v>
      </c>
      <c r="F65" s="36">
        <v>40.409999999999997</v>
      </c>
      <c r="G65" s="24">
        <v>294691</v>
      </c>
      <c r="H65" s="7">
        <v>486112</v>
      </c>
      <c r="I65" s="36">
        <v>8.7799999999999994</v>
      </c>
      <c r="J65" s="30">
        <f t="shared" si="0"/>
        <v>0.54369829450270468</v>
      </c>
      <c r="K65" s="38">
        <f t="shared" si="1"/>
        <v>0.22534030831133373</v>
      </c>
      <c r="L65" s="38">
        <f t="shared" si="2"/>
        <v>0.17849156332587923</v>
      </c>
    </row>
    <row r="66" spans="1:12" ht="15.75" x14ac:dyDescent="0.25">
      <c r="A66" s="3">
        <v>42736</v>
      </c>
      <c r="B66" s="7">
        <v>14587</v>
      </c>
      <c r="C66" s="7">
        <v>21666</v>
      </c>
      <c r="D66" s="7">
        <v>396042</v>
      </c>
      <c r="E66" s="7">
        <v>2189335</v>
      </c>
      <c r="F66" s="36">
        <v>69.989999999999995</v>
      </c>
      <c r="G66" s="24">
        <v>88395</v>
      </c>
      <c r="H66" s="7">
        <v>187208</v>
      </c>
      <c r="I66" s="36">
        <v>5.16</v>
      </c>
      <c r="J66" s="30">
        <f t="shared" si="0"/>
        <v>0.18246954712377461</v>
      </c>
      <c r="K66" s="38">
        <f t="shared" si="1"/>
        <v>7.8773243320234471E-2</v>
      </c>
      <c r="L66" s="38">
        <f t="shared" si="2"/>
        <v>6.8662674650698613E-2</v>
      </c>
    </row>
    <row r="67" spans="1:12" ht="15.75" x14ac:dyDescent="0.25">
      <c r="A67" s="3">
        <v>42767</v>
      </c>
      <c r="B67" s="7">
        <v>12591</v>
      </c>
      <c r="C67" s="7">
        <v>18269</v>
      </c>
      <c r="D67" s="7">
        <v>315065</v>
      </c>
      <c r="E67" s="7">
        <v>1876296</v>
      </c>
      <c r="F67" s="36">
        <v>70.69</v>
      </c>
      <c r="G67" s="24">
        <v>69228</v>
      </c>
      <c r="H67" s="7">
        <v>158159</v>
      </c>
      <c r="I67" s="36">
        <v>11.42</v>
      </c>
      <c r="J67" s="30">
        <f t="shared" si="0"/>
        <v>0.18014379653025164</v>
      </c>
      <c r="K67" s="38">
        <f t="shared" si="1"/>
        <v>7.7740230184496578E-2</v>
      </c>
      <c r="L67" s="38">
        <f t="shared" si="2"/>
        <v>0.13908171964437949</v>
      </c>
    </row>
    <row r="68" spans="1:12" ht="15.75" x14ac:dyDescent="0.25">
      <c r="A68" s="3">
        <v>42795</v>
      </c>
      <c r="B68" s="7">
        <v>15000</v>
      </c>
      <c r="C68" s="7">
        <v>22801</v>
      </c>
      <c r="D68" s="7">
        <v>422483</v>
      </c>
      <c r="E68" s="7">
        <v>2868748</v>
      </c>
      <c r="F68" s="36">
        <v>88.17</v>
      </c>
      <c r="G68" s="24">
        <v>115622</v>
      </c>
      <c r="H68" s="7">
        <v>221148</v>
      </c>
      <c r="I68" s="36">
        <v>3.21</v>
      </c>
      <c r="J68" s="30">
        <f t="shared" si="0"/>
        <v>0.21486884529970918</v>
      </c>
      <c r="K68" s="38">
        <f t="shared" si="1"/>
        <v>7.157134091244495E-2</v>
      </c>
      <c r="L68" s="38">
        <f t="shared" si="2"/>
        <v>3.5128036769533813E-2</v>
      </c>
    </row>
    <row r="69" spans="1:12" ht="15.75" x14ac:dyDescent="0.25">
      <c r="A69" s="3">
        <v>42826</v>
      </c>
      <c r="B69" s="7">
        <v>14245</v>
      </c>
      <c r="C69" s="7">
        <v>21043</v>
      </c>
      <c r="D69" s="7">
        <v>354333</v>
      </c>
      <c r="E69" s="7">
        <v>2500700</v>
      </c>
      <c r="F69" s="36">
        <v>73.89</v>
      </c>
      <c r="G69" s="24">
        <v>174729</v>
      </c>
      <c r="H69" s="7">
        <v>274079</v>
      </c>
      <c r="I69" s="36">
        <v>3.99</v>
      </c>
      <c r="J69" s="30">
        <f t="shared" si="0"/>
        <v>0.33026185966862109</v>
      </c>
      <c r="K69" s="38">
        <f t="shared" si="1"/>
        <v>9.8775073618475567E-2</v>
      </c>
      <c r="L69" s="38">
        <f t="shared" si="2"/>
        <v>5.1232665639445306E-2</v>
      </c>
    </row>
    <row r="70" spans="1:12" ht="15.75" x14ac:dyDescent="0.25">
      <c r="A70" s="3">
        <v>42856</v>
      </c>
      <c r="B70" s="7">
        <v>14919</v>
      </c>
      <c r="C70" s="7">
        <v>22128</v>
      </c>
      <c r="D70" s="7">
        <v>353009</v>
      </c>
      <c r="E70" s="7">
        <v>2526826</v>
      </c>
      <c r="F70" s="36">
        <v>72.55</v>
      </c>
      <c r="G70" s="24">
        <v>233359</v>
      </c>
      <c r="H70" s="7">
        <v>320266</v>
      </c>
      <c r="I70" s="36">
        <v>7.2</v>
      </c>
      <c r="J70" s="30">
        <f t="shared" si="0"/>
        <v>0.39797362748308229</v>
      </c>
      <c r="K70" s="38">
        <f t="shared" si="1"/>
        <v>0.11248881314688812</v>
      </c>
      <c r="L70" s="38">
        <f t="shared" si="2"/>
        <v>9.0282131661442014E-2</v>
      </c>
    </row>
    <row r="71" spans="1:12" ht="15.75" x14ac:dyDescent="0.25">
      <c r="A71" s="3">
        <v>42887</v>
      </c>
      <c r="B71" s="7">
        <v>11964</v>
      </c>
      <c r="C71" s="7">
        <v>18118</v>
      </c>
      <c r="D71" s="7">
        <v>286325</v>
      </c>
      <c r="E71" s="7">
        <v>1850520</v>
      </c>
      <c r="F71" s="36">
        <v>55.71</v>
      </c>
      <c r="G71" s="24">
        <v>272332</v>
      </c>
      <c r="H71" s="7">
        <v>346612</v>
      </c>
      <c r="I71" s="36">
        <v>9.94</v>
      </c>
      <c r="J71" s="30">
        <f t="shared" si="0"/>
        <v>0.48747621528057467</v>
      </c>
      <c r="K71" s="38">
        <f t="shared" si="1"/>
        <v>0.15775656628732365</v>
      </c>
      <c r="L71" s="38">
        <f t="shared" si="2"/>
        <v>0.15140898705255137</v>
      </c>
    </row>
    <row r="72" spans="1:12" ht="15.75" x14ac:dyDescent="0.25">
      <c r="A72" s="3">
        <v>42917</v>
      </c>
      <c r="B72" s="7">
        <v>10932</v>
      </c>
      <c r="C72" s="7">
        <v>16878</v>
      </c>
      <c r="D72" s="7">
        <v>331313</v>
      </c>
      <c r="E72" s="7">
        <v>2726554</v>
      </c>
      <c r="F72" s="36">
        <v>82.22</v>
      </c>
      <c r="G72" s="24">
        <v>275802</v>
      </c>
      <c r="H72" s="7">
        <v>369733</v>
      </c>
      <c r="I72" s="36">
        <v>6.84</v>
      </c>
      <c r="J72" s="30">
        <f t="shared" si="0"/>
        <v>0.45428296121822059</v>
      </c>
      <c r="K72" s="38">
        <f t="shared" si="1"/>
        <v>0.11941173411896248</v>
      </c>
      <c r="L72" s="38">
        <f t="shared" si="2"/>
        <v>7.6802155849988771E-2</v>
      </c>
    </row>
    <row r="73" spans="1:12" ht="15.75" x14ac:dyDescent="0.25">
      <c r="A73" s="3">
        <v>42948</v>
      </c>
      <c r="B73" s="7">
        <v>13695</v>
      </c>
      <c r="C73" s="7">
        <v>20712</v>
      </c>
      <c r="D73" s="7">
        <v>355168</v>
      </c>
      <c r="E73" s="7">
        <v>2327493</v>
      </c>
      <c r="F73" s="36">
        <v>73.44</v>
      </c>
      <c r="G73" s="24">
        <v>188112</v>
      </c>
      <c r="H73" s="7">
        <v>263368</v>
      </c>
      <c r="I73" s="36">
        <v>7.79</v>
      </c>
      <c r="J73" s="30">
        <f t="shared" si="0"/>
        <v>0.34625239287292003</v>
      </c>
      <c r="K73" s="38">
        <f t="shared" si="1"/>
        <v>0.10165269383421187</v>
      </c>
      <c r="L73" s="38">
        <f t="shared" si="2"/>
        <v>9.5900529361073489E-2</v>
      </c>
    </row>
    <row r="74" spans="1:12" ht="15.75" x14ac:dyDescent="0.25">
      <c r="A74" s="3">
        <v>42979</v>
      </c>
      <c r="B74" s="7">
        <v>13064</v>
      </c>
      <c r="C74" s="7">
        <v>19326</v>
      </c>
      <c r="D74" s="7">
        <v>317568</v>
      </c>
      <c r="E74" s="7">
        <v>2036381</v>
      </c>
      <c r="F74" s="36">
        <v>63.75</v>
      </c>
      <c r="G74" s="24">
        <v>288773</v>
      </c>
      <c r="H74" s="7">
        <v>383919</v>
      </c>
      <c r="I74" s="36">
        <v>7.98</v>
      </c>
      <c r="J74" s="30">
        <f t="shared" si="0"/>
        <v>0.47625511057309333</v>
      </c>
      <c r="K74" s="38">
        <f t="shared" si="1"/>
        <v>0.1586245506755361</v>
      </c>
      <c r="L74" s="38">
        <f t="shared" si="2"/>
        <v>0.11125052279381012</v>
      </c>
    </row>
    <row r="75" spans="1:12" ht="15.75" x14ac:dyDescent="0.25">
      <c r="A75" s="3">
        <v>43009</v>
      </c>
      <c r="B75" s="7">
        <v>18502</v>
      </c>
      <c r="C75" s="7">
        <v>125025</v>
      </c>
      <c r="D75" s="7">
        <v>647902</v>
      </c>
      <c r="E75" s="7">
        <v>2323033</v>
      </c>
      <c r="F75" s="36">
        <v>72.86</v>
      </c>
      <c r="G75" s="24">
        <v>148760</v>
      </c>
      <c r="H75" s="7">
        <v>224993</v>
      </c>
      <c r="I75" s="36">
        <v>7.13</v>
      </c>
      <c r="J75" s="30">
        <f t="shared" ref="J75:J101" si="3">G75/SUM(D75,G75)</f>
        <v>0.18672912728359078</v>
      </c>
      <c r="K75" s="38">
        <f t="shared" ref="K75:K101" si="4">H75/SUM(E75,H75)</f>
        <v>8.8300904307883829E-2</v>
      </c>
      <c r="L75" s="38">
        <f t="shared" ref="L75:L101" si="5">I75/SUM(F75,I75)</f>
        <v>8.9136142017752218E-2</v>
      </c>
    </row>
    <row r="76" spans="1:12" ht="15.75" x14ac:dyDescent="0.25">
      <c r="A76" s="3">
        <v>43040</v>
      </c>
      <c r="B76" s="7">
        <v>13782</v>
      </c>
      <c r="C76" s="7">
        <v>20073</v>
      </c>
      <c r="D76" s="7">
        <v>344225</v>
      </c>
      <c r="E76" s="7">
        <v>2050823</v>
      </c>
      <c r="F76" s="36">
        <v>62.15</v>
      </c>
      <c r="G76" s="24">
        <v>256507</v>
      </c>
      <c r="H76" s="7">
        <v>327645</v>
      </c>
      <c r="I76" s="36">
        <v>6.69</v>
      </c>
      <c r="J76" s="30">
        <f t="shared" si="3"/>
        <v>0.42699073796634773</v>
      </c>
      <c r="K76" s="38">
        <f t="shared" si="4"/>
        <v>0.13775463870020535</v>
      </c>
      <c r="L76" s="38">
        <f t="shared" si="5"/>
        <v>9.7181871005229514E-2</v>
      </c>
    </row>
    <row r="77" spans="1:12" ht="15.75" x14ac:dyDescent="0.25">
      <c r="A77" s="3">
        <v>43070</v>
      </c>
      <c r="B77" s="7">
        <v>15828</v>
      </c>
      <c r="C77" s="7">
        <v>106080</v>
      </c>
      <c r="D77" s="7">
        <v>708387</v>
      </c>
      <c r="E77" s="7">
        <v>2146440</v>
      </c>
      <c r="F77" s="36">
        <v>68.13</v>
      </c>
      <c r="G77" s="24">
        <v>115826</v>
      </c>
      <c r="H77" s="7">
        <v>189626</v>
      </c>
      <c r="I77" s="36">
        <v>5.59</v>
      </c>
      <c r="J77" s="30">
        <f t="shared" si="3"/>
        <v>0.14052920786253068</v>
      </c>
      <c r="K77" s="38">
        <f t="shared" si="4"/>
        <v>8.1173220277166822E-2</v>
      </c>
      <c r="L77" s="38">
        <f t="shared" si="5"/>
        <v>7.5827455236028213E-2</v>
      </c>
    </row>
    <row r="78" spans="1:12" ht="15.75" x14ac:dyDescent="0.25">
      <c r="A78" s="3">
        <v>43101</v>
      </c>
      <c r="B78" s="7">
        <v>16752</v>
      </c>
      <c r="C78" s="7">
        <v>24037</v>
      </c>
      <c r="D78" s="7">
        <v>385584</v>
      </c>
      <c r="E78" s="7">
        <v>2202279</v>
      </c>
      <c r="F78" s="36">
        <v>62.56</v>
      </c>
      <c r="G78" s="24">
        <v>115823</v>
      </c>
      <c r="H78" s="7">
        <v>195539</v>
      </c>
      <c r="I78" s="36">
        <v>6.12</v>
      </c>
      <c r="J78" s="30">
        <f t="shared" si="3"/>
        <v>0.23099597731982202</v>
      </c>
      <c r="K78" s="38">
        <f t="shared" si="4"/>
        <v>8.1548724715553897E-2</v>
      </c>
      <c r="L78" s="38">
        <f t="shared" si="5"/>
        <v>8.9108910891089105E-2</v>
      </c>
    </row>
    <row r="79" spans="1:12" ht="15.75" x14ac:dyDescent="0.25">
      <c r="A79" s="3">
        <v>43132</v>
      </c>
      <c r="B79" s="9">
        <v>17746</v>
      </c>
      <c r="C79" s="9">
        <v>64243</v>
      </c>
      <c r="D79" s="9">
        <v>570045</v>
      </c>
      <c r="E79" s="9">
        <v>2474399</v>
      </c>
      <c r="F79" s="37">
        <v>68.69</v>
      </c>
      <c r="G79" s="26">
        <v>220803</v>
      </c>
      <c r="H79" s="9">
        <v>303719</v>
      </c>
      <c r="I79" s="37">
        <v>7.73</v>
      </c>
      <c r="J79" s="30">
        <f t="shared" si="3"/>
        <v>0.27919777251760136</v>
      </c>
      <c r="K79" s="38">
        <f t="shared" si="4"/>
        <v>0.10932544981890618</v>
      </c>
      <c r="L79" s="38">
        <f t="shared" si="5"/>
        <v>0.10115153101282387</v>
      </c>
    </row>
    <row r="80" spans="1:12" ht="15.75" x14ac:dyDescent="0.25">
      <c r="A80" s="3">
        <v>43160</v>
      </c>
      <c r="B80" s="9">
        <v>21933</v>
      </c>
      <c r="C80" s="9">
        <v>83215</v>
      </c>
      <c r="D80" s="9">
        <v>823801</v>
      </c>
      <c r="E80" s="9">
        <v>3177815</v>
      </c>
      <c r="F80" s="37">
        <v>84.78</v>
      </c>
      <c r="G80" s="26">
        <v>143586</v>
      </c>
      <c r="H80" s="9">
        <v>235207</v>
      </c>
      <c r="I80" s="37">
        <v>5.26</v>
      </c>
      <c r="J80" s="30">
        <f t="shared" si="3"/>
        <v>0.14842663794324298</v>
      </c>
      <c r="K80" s="38">
        <f t="shared" si="4"/>
        <v>6.8914586545296225E-2</v>
      </c>
      <c r="L80" s="38">
        <f t="shared" si="5"/>
        <v>5.8418480675255437E-2</v>
      </c>
    </row>
    <row r="81" spans="1:12" ht="15.75" x14ac:dyDescent="0.25">
      <c r="A81" s="3">
        <v>43191</v>
      </c>
      <c r="B81" s="9">
        <v>19175</v>
      </c>
      <c r="C81" s="9">
        <v>29503</v>
      </c>
      <c r="D81" s="9">
        <v>473283</v>
      </c>
      <c r="E81" s="9">
        <v>2307109</v>
      </c>
      <c r="F81" s="37">
        <v>67.36</v>
      </c>
      <c r="G81" s="26">
        <v>158607</v>
      </c>
      <c r="H81" s="9">
        <v>238790</v>
      </c>
      <c r="I81" s="37">
        <v>6.01</v>
      </c>
      <c r="J81" s="30">
        <f t="shared" si="3"/>
        <v>0.2510041304657456</v>
      </c>
      <c r="K81" s="38">
        <f t="shared" si="4"/>
        <v>9.3793980043984468E-2</v>
      </c>
      <c r="L81" s="38">
        <f t="shared" si="5"/>
        <v>8.1913588660215336E-2</v>
      </c>
    </row>
    <row r="82" spans="1:12" ht="15.75" x14ac:dyDescent="0.25">
      <c r="A82" s="3">
        <v>43221</v>
      </c>
      <c r="B82" s="9">
        <v>16090</v>
      </c>
      <c r="C82" s="9">
        <v>26503</v>
      </c>
      <c r="D82" s="9">
        <v>623037</v>
      </c>
      <c r="E82" s="9">
        <v>2591722</v>
      </c>
      <c r="F82" s="37">
        <v>78.680000000000007</v>
      </c>
      <c r="G82" s="26">
        <v>189353</v>
      </c>
      <c r="H82" s="9">
        <v>271815</v>
      </c>
      <c r="I82" s="37">
        <v>6.91</v>
      </c>
      <c r="J82" s="30">
        <f t="shared" si="3"/>
        <v>0.23308140178978076</v>
      </c>
      <c r="K82" s="38">
        <f t="shared" si="4"/>
        <v>9.4922817480619245E-2</v>
      </c>
      <c r="L82" s="38">
        <f t="shared" si="5"/>
        <v>8.0733730576001875E-2</v>
      </c>
    </row>
    <row r="83" spans="1:12" ht="15.75" x14ac:dyDescent="0.25">
      <c r="A83" s="3">
        <v>43252</v>
      </c>
      <c r="B83" s="9">
        <v>13442</v>
      </c>
      <c r="C83" s="9">
        <v>22915</v>
      </c>
      <c r="D83" s="9">
        <v>608718</v>
      </c>
      <c r="E83" s="9">
        <v>2196994</v>
      </c>
      <c r="F83" s="37">
        <v>66</v>
      </c>
      <c r="G83" s="26">
        <v>110624</v>
      </c>
      <c r="H83" s="9">
        <v>187037</v>
      </c>
      <c r="I83" s="37">
        <v>4.26</v>
      </c>
      <c r="J83" s="30">
        <f t="shared" si="3"/>
        <v>0.15378498683519104</v>
      </c>
      <c r="K83" s="38">
        <f t="shared" si="4"/>
        <v>7.8454097283130964E-2</v>
      </c>
      <c r="L83" s="38">
        <f t="shared" si="5"/>
        <v>6.0631938514090516E-2</v>
      </c>
    </row>
    <row r="84" spans="1:12" ht="15.75" x14ac:dyDescent="0.25">
      <c r="A84" s="3">
        <v>43282</v>
      </c>
      <c r="B84" s="9">
        <v>14365</v>
      </c>
      <c r="C84" s="9">
        <v>36074</v>
      </c>
      <c r="D84" s="9">
        <v>592868</v>
      </c>
      <c r="E84" s="9">
        <v>2172727</v>
      </c>
      <c r="F84" s="37">
        <v>58.65</v>
      </c>
      <c r="G84" s="26">
        <v>154249</v>
      </c>
      <c r="H84" s="9">
        <v>215509</v>
      </c>
      <c r="I84" s="37">
        <v>3.29</v>
      </c>
      <c r="J84" s="30">
        <f t="shared" si="3"/>
        <v>0.20645896158165322</v>
      </c>
      <c r="K84" s="38">
        <f t="shared" si="4"/>
        <v>9.0237731949438835E-2</v>
      </c>
      <c r="L84" s="38">
        <f t="shared" si="5"/>
        <v>5.3115918630933165E-2</v>
      </c>
    </row>
    <row r="85" spans="1:12" ht="15.75" x14ac:dyDescent="0.25">
      <c r="A85" s="4">
        <v>43313</v>
      </c>
      <c r="B85" s="7">
        <v>14809</v>
      </c>
      <c r="C85" s="7">
        <v>26344</v>
      </c>
      <c r="D85" s="7">
        <v>609562</v>
      </c>
      <c r="E85" s="7">
        <v>2423940</v>
      </c>
      <c r="F85" s="36">
        <v>64.2</v>
      </c>
      <c r="G85" s="24">
        <v>113991</v>
      </c>
      <c r="H85" s="7">
        <v>195349</v>
      </c>
      <c r="I85" s="36">
        <v>4.5199999999999996</v>
      </c>
      <c r="J85" s="30">
        <f t="shared" si="3"/>
        <v>0.15754340041434423</v>
      </c>
      <c r="K85" s="38">
        <f t="shared" si="4"/>
        <v>7.458092635062416E-2</v>
      </c>
      <c r="L85" s="38">
        <f t="shared" si="5"/>
        <v>6.577415599534342E-2</v>
      </c>
    </row>
    <row r="86" spans="1:12" ht="15.75" x14ac:dyDescent="0.25">
      <c r="A86" s="4">
        <v>43344</v>
      </c>
      <c r="B86" s="7">
        <v>12566</v>
      </c>
      <c r="C86" s="7">
        <v>18702</v>
      </c>
      <c r="D86" s="7">
        <v>292096</v>
      </c>
      <c r="E86" s="7">
        <v>1734672</v>
      </c>
      <c r="F86" s="36">
        <v>42.73</v>
      </c>
      <c r="G86" s="24">
        <v>210097</v>
      </c>
      <c r="H86" s="7">
        <v>287402</v>
      </c>
      <c r="I86" s="36">
        <v>5.71</v>
      </c>
      <c r="J86" s="30">
        <f t="shared" si="3"/>
        <v>0.41835907708789249</v>
      </c>
      <c r="K86" s="38">
        <f t="shared" si="4"/>
        <v>0.14213228595986102</v>
      </c>
      <c r="L86" s="38">
        <f t="shared" si="5"/>
        <v>0.11787778695293147</v>
      </c>
    </row>
    <row r="87" spans="1:12" ht="15.75" x14ac:dyDescent="0.25">
      <c r="A87" s="4">
        <v>43374</v>
      </c>
      <c r="B87" s="7">
        <v>12816</v>
      </c>
      <c r="C87" s="7">
        <v>19253</v>
      </c>
      <c r="D87" s="7">
        <v>300763</v>
      </c>
      <c r="E87" s="7">
        <v>1737436</v>
      </c>
      <c r="F87" s="36">
        <v>43.79</v>
      </c>
      <c r="G87" s="24">
        <v>172309</v>
      </c>
      <c r="H87" s="7">
        <v>250981</v>
      </c>
      <c r="I87" s="36">
        <v>8.18</v>
      </c>
      <c r="J87" s="30">
        <f t="shared" si="3"/>
        <v>0.36423419690871578</v>
      </c>
      <c r="K87" s="38">
        <f t="shared" si="4"/>
        <v>0.12622151188608827</v>
      </c>
      <c r="L87" s="38">
        <f t="shared" si="5"/>
        <v>0.15739849913411583</v>
      </c>
    </row>
    <row r="88" spans="1:12" ht="15.75" x14ac:dyDescent="0.25">
      <c r="A88" s="4">
        <v>43405</v>
      </c>
      <c r="B88" s="7">
        <v>11686</v>
      </c>
      <c r="C88" s="7">
        <v>17779</v>
      </c>
      <c r="D88" s="7">
        <v>278182</v>
      </c>
      <c r="E88" s="7">
        <v>1602279</v>
      </c>
      <c r="F88" s="36">
        <v>42.71</v>
      </c>
      <c r="G88" s="24">
        <v>112845</v>
      </c>
      <c r="H88" s="7">
        <v>190907</v>
      </c>
      <c r="I88" s="36">
        <v>4.9800000000000004</v>
      </c>
      <c r="J88" s="30">
        <f t="shared" si="3"/>
        <v>0.28858621015940078</v>
      </c>
      <c r="K88" s="38">
        <f t="shared" si="4"/>
        <v>0.10646246401656047</v>
      </c>
      <c r="L88" s="38">
        <f t="shared" si="5"/>
        <v>0.10442440763262741</v>
      </c>
    </row>
    <row r="89" spans="1:12" ht="15.75" x14ac:dyDescent="0.25">
      <c r="A89" s="5">
        <v>43435</v>
      </c>
      <c r="B89" s="7">
        <v>8593</v>
      </c>
      <c r="C89" s="7">
        <v>12894</v>
      </c>
      <c r="D89" s="7">
        <v>231348</v>
      </c>
      <c r="E89" s="7">
        <v>1207281</v>
      </c>
      <c r="F89" s="36">
        <v>31.05</v>
      </c>
      <c r="G89" s="24">
        <v>157229</v>
      </c>
      <c r="H89" s="7">
        <v>223410</v>
      </c>
      <c r="I89" s="36">
        <v>5.85</v>
      </c>
      <c r="J89" s="30">
        <f t="shared" si="3"/>
        <v>0.40462765423584002</v>
      </c>
      <c r="K89" s="38">
        <f t="shared" si="4"/>
        <v>0.15615531236304694</v>
      </c>
      <c r="L89" s="38">
        <f t="shared" si="5"/>
        <v>0.15853658536585366</v>
      </c>
    </row>
    <row r="90" spans="1:12" ht="15.75" x14ac:dyDescent="0.25">
      <c r="A90" s="5">
        <v>43466</v>
      </c>
      <c r="B90" s="7">
        <v>12932</v>
      </c>
      <c r="C90" s="7">
        <v>25512</v>
      </c>
      <c r="D90" s="7">
        <v>598909</v>
      </c>
      <c r="E90" s="7">
        <v>1970970</v>
      </c>
      <c r="F90" s="36">
        <v>53.32</v>
      </c>
      <c r="G90" s="24">
        <v>201187</v>
      </c>
      <c r="H90" s="7">
        <v>277315</v>
      </c>
      <c r="I90" s="36">
        <v>4.9000000000000004</v>
      </c>
      <c r="J90" s="30">
        <f t="shared" si="3"/>
        <v>0.25145357557093151</v>
      </c>
      <c r="K90" s="38">
        <f t="shared" si="4"/>
        <v>0.12334512750830078</v>
      </c>
      <c r="L90" s="38">
        <f t="shared" si="5"/>
        <v>8.416351769151495E-2</v>
      </c>
    </row>
    <row r="91" spans="1:12" ht="15.75" x14ac:dyDescent="0.25">
      <c r="A91" s="5">
        <v>43497</v>
      </c>
      <c r="B91" s="7">
        <v>15485</v>
      </c>
      <c r="C91" s="7">
        <v>25203</v>
      </c>
      <c r="D91" s="7">
        <v>379960</v>
      </c>
      <c r="E91" s="7">
        <v>2216830</v>
      </c>
      <c r="F91" s="36">
        <v>53.86</v>
      </c>
      <c r="G91" s="24">
        <v>292422</v>
      </c>
      <c r="H91" s="7">
        <v>372817</v>
      </c>
      <c r="I91" s="36">
        <v>10.35</v>
      </c>
      <c r="J91" s="30">
        <f t="shared" si="3"/>
        <v>0.43490456317985909</v>
      </c>
      <c r="K91" s="38">
        <f t="shared" si="4"/>
        <v>0.14396440904880087</v>
      </c>
      <c r="L91" s="38">
        <f t="shared" si="5"/>
        <v>0.16118984581840837</v>
      </c>
    </row>
    <row r="92" spans="1:12" ht="15.75" x14ac:dyDescent="0.25">
      <c r="A92" s="5">
        <v>43525</v>
      </c>
      <c r="B92" s="7">
        <v>16814</v>
      </c>
      <c r="C92" s="7">
        <v>26741</v>
      </c>
      <c r="D92" s="7">
        <v>573136</v>
      </c>
      <c r="E92" s="7">
        <v>2376257</v>
      </c>
      <c r="F92" s="36">
        <v>56.74</v>
      </c>
      <c r="G92" s="24">
        <v>263471</v>
      </c>
      <c r="H92" s="7">
        <v>335513</v>
      </c>
      <c r="I92" s="36">
        <v>4.8899999999999997</v>
      </c>
      <c r="J92" s="30">
        <f t="shared" si="3"/>
        <v>0.31492803670062525</v>
      </c>
      <c r="K92" s="38">
        <f t="shared" si="4"/>
        <v>0.12372472591702098</v>
      </c>
      <c r="L92" s="38">
        <f t="shared" si="5"/>
        <v>7.9344475093298714E-2</v>
      </c>
    </row>
    <row r="93" spans="1:12" ht="15.75" x14ac:dyDescent="0.25">
      <c r="A93" s="5">
        <v>43556</v>
      </c>
      <c r="B93" s="7">
        <v>19618</v>
      </c>
      <c r="C93" s="7">
        <v>62878</v>
      </c>
      <c r="D93" s="7">
        <v>970029</v>
      </c>
      <c r="E93" s="7">
        <v>2811724</v>
      </c>
      <c r="F93" s="36">
        <v>69.66</v>
      </c>
      <c r="G93" s="24">
        <v>332104</v>
      </c>
      <c r="H93" s="7">
        <v>409608</v>
      </c>
      <c r="I93" s="36">
        <v>6.86</v>
      </c>
      <c r="J93" s="30">
        <f t="shared" si="3"/>
        <v>0.25504614351990157</v>
      </c>
      <c r="K93" s="38">
        <f t="shared" si="4"/>
        <v>0.12715485395482365</v>
      </c>
      <c r="L93" s="38">
        <f t="shared" si="5"/>
        <v>8.9649764767381082E-2</v>
      </c>
    </row>
    <row r="94" spans="1:12" ht="15.75" x14ac:dyDescent="0.25">
      <c r="A94" s="5">
        <v>43586</v>
      </c>
      <c r="B94" s="7">
        <v>18213</v>
      </c>
      <c r="C94" s="7">
        <v>37295</v>
      </c>
      <c r="D94" s="7">
        <v>616751</v>
      </c>
      <c r="E94" s="7">
        <v>2375707</v>
      </c>
      <c r="F94" s="36">
        <v>61.25</v>
      </c>
      <c r="G94" s="24">
        <v>277250</v>
      </c>
      <c r="H94" s="7">
        <v>361337</v>
      </c>
      <c r="I94" s="36">
        <v>6.32</v>
      </c>
      <c r="J94" s="30">
        <f t="shared" si="3"/>
        <v>0.3101226956121973</v>
      </c>
      <c r="K94" s="38">
        <f t="shared" si="4"/>
        <v>0.13201724195884318</v>
      </c>
      <c r="L94" s="38">
        <f t="shared" si="5"/>
        <v>9.3532632825218301E-2</v>
      </c>
    </row>
    <row r="95" spans="1:12" ht="15.75" x14ac:dyDescent="0.25">
      <c r="A95" s="5">
        <v>43617</v>
      </c>
      <c r="B95" s="7">
        <v>16498</v>
      </c>
      <c r="C95" s="7">
        <v>33418</v>
      </c>
      <c r="D95" s="7">
        <v>662447</v>
      </c>
      <c r="E95" s="7">
        <v>2269632</v>
      </c>
      <c r="F95" s="36">
        <v>58.07</v>
      </c>
      <c r="G95" s="24">
        <v>259827</v>
      </c>
      <c r="H95" s="7">
        <v>343983</v>
      </c>
      <c r="I95" s="36">
        <v>5.2</v>
      </c>
      <c r="J95" s="30">
        <f t="shared" si="3"/>
        <v>0.28172430318972452</v>
      </c>
      <c r="K95" s="38">
        <f t="shared" si="4"/>
        <v>0.13161196274126066</v>
      </c>
      <c r="L95" s="38">
        <f t="shared" si="5"/>
        <v>8.2187450608503243E-2</v>
      </c>
    </row>
    <row r="96" spans="1:12" ht="15.75" x14ac:dyDescent="0.25">
      <c r="A96" s="5">
        <v>43647</v>
      </c>
      <c r="B96" s="7">
        <v>14759</v>
      </c>
      <c r="C96" s="7">
        <v>39252</v>
      </c>
      <c r="D96" s="7">
        <v>898014</v>
      </c>
      <c r="E96" s="7">
        <v>2662369</v>
      </c>
      <c r="F96" s="36">
        <v>70.11</v>
      </c>
      <c r="G96" s="24">
        <v>276701</v>
      </c>
      <c r="H96" s="7">
        <v>363961</v>
      </c>
      <c r="I96" s="36">
        <v>5.32</v>
      </c>
      <c r="J96" s="30">
        <f t="shared" si="3"/>
        <v>0.23554734552636172</v>
      </c>
      <c r="K96" s="38">
        <f t="shared" si="4"/>
        <v>0.12026480919133076</v>
      </c>
      <c r="L96" s="38">
        <f t="shared" si="5"/>
        <v>7.0528967254408062E-2</v>
      </c>
    </row>
    <row r="97" spans="1:12" ht="15.75" x14ac:dyDescent="0.25">
      <c r="A97" s="5">
        <v>43678</v>
      </c>
      <c r="B97" s="7">
        <v>15635</v>
      </c>
      <c r="C97" s="7">
        <v>32390</v>
      </c>
      <c r="D97" s="7">
        <v>543332</v>
      </c>
      <c r="E97" s="7">
        <v>2247566</v>
      </c>
      <c r="F97" s="36">
        <v>55.93</v>
      </c>
      <c r="G97" s="24">
        <v>219826</v>
      </c>
      <c r="H97" s="7">
        <v>297119</v>
      </c>
      <c r="I97" s="36">
        <v>6.16</v>
      </c>
      <c r="J97" s="30">
        <f t="shared" si="3"/>
        <v>0.2880478223382314</v>
      </c>
      <c r="K97" s="38">
        <f t="shared" si="4"/>
        <v>0.11676062066621212</v>
      </c>
      <c r="L97" s="38">
        <f t="shared" si="5"/>
        <v>9.92108229988726E-2</v>
      </c>
    </row>
    <row r="98" spans="1:12" ht="15.75" x14ac:dyDescent="0.25">
      <c r="A98" s="5">
        <v>43709</v>
      </c>
      <c r="B98" s="7">
        <v>15485</v>
      </c>
      <c r="C98" s="7">
        <v>45566</v>
      </c>
      <c r="D98" s="7">
        <v>943007</v>
      </c>
      <c r="E98" s="7">
        <v>2639965</v>
      </c>
      <c r="F98" s="36">
        <v>68.8</v>
      </c>
      <c r="G98" s="24">
        <v>292938</v>
      </c>
      <c r="H98" s="7">
        <v>372978</v>
      </c>
      <c r="I98" s="36">
        <v>8.48</v>
      </c>
      <c r="J98" s="30">
        <f t="shared" si="3"/>
        <v>0.23701540117076408</v>
      </c>
      <c r="K98" s="38">
        <f t="shared" si="4"/>
        <v>0.12379192039145778</v>
      </c>
      <c r="L98" s="38">
        <f t="shared" si="5"/>
        <v>0.10973084886128365</v>
      </c>
    </row>
    <row r="99" spans="1:12" ht="15.75" x14ac:dyDescent="0.25">
      <c r="A99" s="5">
        <v>43739</v>
      </c>
      <c r="B99" s="7">
        <v>15899</v>
      </c>
      <c r="C99" s="7">
        <v>39914</v>
      </c>
      <c r="D99" s="7">
        <v>724308</v>
      </c>
      <c r="E99" s="7">
        <v>2323451</v>
      </c>
      <c r="F99" s="36">
        <v>66.5</v>
      </c>
      <c r="G99" s="24">
        <v>248664</v>
      </c>
      <c r="H99" s="7">
        <v>364041</v>
      </c>
      <c r="I99" s="36">
        <v>6.64</v>
      </c>
      <c r="J99" s="30">
        <f t="shared" si="3"/>
        <v>0.25557158890492226</v>
      </c>
      <c r="K99" s="38">
        <f t="shared" si="4"/>
        <v>0.13545751950145341</v>
      </c>
      <c r="L99" s="38">
        <f t="shared" si="5"/>
        <v>9.0784796281104724E-2</v>
      </c>
    </row>
    <row r="100" spans="1:12" ht="15.75" x14ac:dyDescent="0.25">
      <c r="A100" s="5">
        <v>43770</v>
      </c>
      <c r="B100" s="7">
        <v>13911</v>
      </c>
      <c r="C100" s="7">
        <v>27548</v>
      </c>
      <c r="D100" s="7">
        <v>532861</v>
      </c>
      <c r="E100" s="7">
        <v>1841888</v>
      </c>
      <c r="F100" s="36">
        <v>53.78</v>
      </c>
      <c r="G100" s="24">
        <v>370577</v>
      </c>
      <c r="H100" s="7">
        <v>439227</v>
      </c>
      <c r="I100" s="36">
        <v>7.55</v>
      </c>
      <c r="J100" s="30">
        <f t="shared" si="3"/>
        <v>0.41018531432151406</v>
      </c>
      <c r="K100" s="38">
        <f t="shared" si="4"/>
        <v>0.19254925770949732</v>
      </c>
      <c r="L100" s="38">
        <f t="shared" si="5"/>
        <v>0.12310451654981248</v>
      </c>
    </row>
    <row r="101" spans="1:12" ht="15.75" x14ac:dyDescent="0.25">
      <c r="A101" s="5">
        <v>43800</v>
      </c>
      <c r="B101" s="7">
        <v>9584</v>
      </c>
      <c r="C101" s="7">
        <v>23029</v>
      </c>
      <c r="D101" s="7">
        <v>478262</v>
      </c>
      <c r="E101" s="7">
        <v>1544485</v>
      </c>
      <c r="F101" s="36">
        <v>48.82</v>
      </c>
      <c r="G101" s="24">
        <v>421653</v>
      </c>
      <c r="H101" s="7">
        <v>487576</v>
      </c>
      <c r="I101" s="36">
        <v>7.62</v>
      </c>
      <c r="J101" s="30">
        <f t="shared" si="3"/>
        <v>0.46854758504969912</v>
      </c>
      <c r="K101" s="38">
        <f t="shared" si="4"/>
        <v>0.23994161592589985</v>
      </c>
      <c r="L101" s="38">
        <f t="shared" si="5"/>
        <v>0.13501063075832742</v>
      </c>
    </row>
    <row r="102" spans="1:12" ht="15.75" x14ac:dyDescent="0.25">
      <c r="A102" s="5">
        <v>43831</v>
      </c>
      <c r="B102" s="7">
        <v>16659</v>
      </c>
      <c r="C102" s="7">
        <v>33140</v>
      </c>
      <c r="D102" s="7">
        <v>740118</v>
      </c>
      <c r="E102" s="7">
        <v>2517511</v>
      </c>
      <c r="F102" s="36">
        <v>70.010000000000005</v>
      </c>
      <c r="G102" s="24">
        <v>293094</v>
      </c>
      <c r="H102" s="7">
        <v>367651</v>
      </c>
      <c r="I102" s="36">
        <v>4.07</v>
      </c>
      <c r="J102" s="30">
        <f t="shared" ref="J102:J103" si="6">G102/SUM(D102,G102)</f>
        <v>0.28367266349984321</v>
      </c>
      <c r="K102" s="38">
        <f t="shared" ref="K102:K103" si="7">H102/SUM(E102,H102)</f>
        <v>0.12742819987231219</v>
      </c>
      <c r="L102" s="38">
        <f t="shared" ref="L102:L103" si="8">I102/SUM(F102,I102)</f>
        <v>5.4940604751619868E-2</v>
      </c>
    </row>
    <row r="103" spans="1:12" ht="15.75" x14ac:dyDescent="0.25">
      <c r="A103" s="5">
        <v>43862</v>
      </c>
      <c r="B103" s="7">
        <v>22686</v>
      </c>
      <c r="C103" s="7">
        <v>37509</v>
      </c>
      <c r="D103" s="7">
        <v>724210</v>
      </c>
      <c r="E103" s="7">
        <v>2523453</v>
      </c>
      <c r="F103" s="74">
        <v>64.44</v>
      </c>
      <c r="G103" s="24">
        <v>648933</v>
      </c>
      <c r="H103" s="7">
        <v>731869</v>
      </c>
      <c r="I103" s="74">
        <v>11.29</v>
      </c>
      <c r="J103" s="30">
        <f t="shared" si="6"/>
        <v>0.47258952636396939</v>
      </c>
      <c r="K103" s="38">
        <f t="shared" si="7"/>
        <v>0.22482230636477743</v>
      </c>
      <c r="L103" s="38">
        <f t="shared" si="8"/>
        <v>0.14908226594480392</v>
      </c>
    </row>
    <row r="104" spans="1:12" ht="15.75" x14ac:dyDescent="0.25">
      <c r="A104" s="5">
        <v>43891</v>
      </c>
      <c r="B104" s="7">
        <v>18135</v>
      </c>
      <c r="C104" s="7">
        <v>32891</v>
      </c>
      <c r="D104" s="7">
        <v>718907</v>
      </c>
      <c r="E104" s="7">
        <v>2607371</v>
      </c>
      <c r="F104" s="36">
        <v>62.55</v>
      </c>
      <c r="G104" s="24">
        <v>419572</v>
      </c>
      <c r="H104" s="7">
        <v>507157</v>
      </c>
      <c r="I104" s="36">
        <v>7.08</v>
      </c>
      <c r="J104" s="30">
        <f t="shared" ref="J104:L104" si="9">G104/SUM(D104,G104)</f>
        <v>0.36853732040731535</v>
      </c>
      <c r="K104" s="38">
        <f t="shared" si="9"/>
        <v>0.16283590964666236</v>
      </c>
      <c r="L104" s="38">
        <f t="shared" si="9"/>
        <v>0.10168031021111591</v>
      </c>
    </row>
    <row r="105" spans="1:12" ht="15.75" x14ac:dyDescent="0.25">
      <c r="A105" s="5">
        <v>43922</v>
      </c>
      <c r="B105" s="7">
        <v>16168</v>
      </c>
      <c r="C105" s="7">
        <v>39549</v>
      </c>
      <c r="D105" s="7">
        <v>723625</v>
      </c>
      <c r="E105" s="7">
        <v>2138542</v>
      </c>
      <c r="F105" s="74">
        <v>48.89</v>
      </c>
      <c r="G105" s="24">
        <v>575894</v>
      </c>
      <c r="H105" s="7">
        <v>642068</v>
      </c>
      <c r="I105" s="74">
        <v>6.82</v>
      </c>
      <c r="J105" s="30">
        <f t="shared" ref="J105:L105" si="10">G105/SUM(D105,G105)</f>
        <v>0.44315935357620784</v>
      </c>
      <c r="K105" s="38">
        <f t="shared" si="10"/>
        <v>0.23090904513757773</v>
      </c>
      <c r="L105" s="38">
        <f t="shared" si="10"/>
        <v>0.12241967330820319</v>
      </c>
    </row>
    <row r="106" spans="1:12" ht="15.75" x14ac:dyDescent="0.25">
      <c r="A106" s="5">
        <v>43952</v>
      </c>
      <c r="B106" s="7">
        <v>19716</v>
      </c>
      <c r="C106" s="7">
        <v>42029</v>
      </c>
      <c r="D106" s="7">
        <v>734226</v>
      </c>
      <c r="E106" s="7">
        <v>2535866</v>
      </c>
      <c r="F106" s="74">
        <v>54.34</v>
      </c>
      <c r="G106" s="24">
        <v>702357</v>
      </c>
      <c r="H106" s="7">
        <v>780942</v>
      </c>
      <c r="I106" s="74">
        <v>6.98</v>
      </c>
      <c r="J106" s="30">
        <f t="shared" ref="J106" si="11">G106/SUM(D106,G106)</f>
        <v>0.48890805473822257</v>
      </c>
      <c r="K106" s="38">
        <f t="shared" ref="K106" si="12">H106/SUM(E106,H106)</f>
        <v>0.23544986625695549</v>
      </c>
      <c r="L106" s="38">
        <f t="shared" ref="L106" si="13">I106/SUM(F106,I106)</f>
        <v>0.11382909328114807</v>
      </c>
    </row>
    <row r="107" spans="1:12" ht="15.75" x14ac:dyDescent="0.25">
      <c r="A107" s="5">
        <v>43983</v>
      </c>
      <c r="B107" s="7">
        <v>18617</v>
      </c>
      <c r="C107" s="7">
        <v>24466</v>
      </c>
      <c r="D107" s="7">
        <v>305896</v>
      </c>
      <c r="E107" s="7">
        <v>2036307</v>
      </c>
      <c r="F107" s="74">
        <v>42.31</v>
      </c>
      <c r="G107" s="24">
        <v>429576</v>
      </c>
      <c r="H107" s="7">
        <v>489658</v>
      </c>
      <c r="I107" s="74">
        <v>3.01</v>
      </c>
      <c r="J107" s="30">
        <f t="shared" ref="J107:L107" si="14">G107/SUM(D107,G107)</f>
        <v>0.58408205886831854</v>
      </c>
      <c r="K107" s="38">
        <f t="shared" si="14"/>
        <v>0.19384987519621213</v>
      </c>
      <c r="L107" s="38">
        <f t="shared" si="14"/>
        <v>6.641659311562223E-2</v>
      </c>
    </row>
    <row r="108" spans="1:12" ht="15.75" x14ac:dyDescent="0.25">
      <c r="A108" s="5">
        <v>44013</v>
      </c>
      <c r="B108" s="7">
        <v>19551</v>
      </c>
      <c r="C108" s="7">
        <v>30827</v>
      </c>
      <c r="D108" s="7">
        <v>565999</v>
      </c>
      <c r="E108" s="7">
        <v>2276982</v>
      </c>
      <c r="F108" s="74">
        <v>49.2</v>
      </c>
      <c r="G108" s="24">
        <v>520094</v>
      </c>
      <c r="H108" s="7">
        <v>569695</v>
      </c>
      <c r="I108" s="74">
        <v>3.65</v>
      </c>
      <c r="J108" s="30">
        <f t="shared" ref="J108:J110" si="15">G108/SUM(D108,G108)</f>
        <v>0.47886691102879769</v>
      </c>
      <c r="K108" s="38">
        <f t="shared" ref="K108:K110" si="16">H108/SUM(E108,H108)</f>
        <v>0.20012632272646316</v>
      </c>
      <c r="L108" s="38">
        <f t="shared" ref="L108:L110" si="17">I108/SUM(F108,I108)</f>
        <v>6.906338694418164E-2</v>
      </c>
    </row>
    <row r="109" spans="1:12" ht="15.75" x14ac:dyDescent="0.25">
      <c r="A109" s="5">
        <v>44044</v>
      </c>
      <c r="B109" s="7">
        <v>18539</v>
      </c>
      <c r="C109" s="7">
        <v>34021</v>
      </c>
      <c r="D109" s="7">
        <v>778158</v>
      </c>
      <c r="E109" s="7">
        <v>2409343</v>
      </c>
      <c r="F109" s="74">
        <v>55.84</v>
      </c>
      <c r="G109" s="24">
        <v>566124</v>
      </c>
      <c r="H109" s="7">
        <v>613213</v>
      </c>
      <c r="I109" s="74">
        <v>4.51</v>
      </c>
      <c r="J109" s="30">
        <f t="shared" ref="J109" si="18">G109/SUM(D109,G109)</f>
        <v>0.42113485116962068</v>
      </c>
      <c r="K109" s="38">
        <f t="shared" ref="K109" si="19">H109/SUM(E109,H109)</f>
        <v>0.20287895410374532</v>
      </c>
      <c r="L109" s="38">
        <f t="shared" ref="L109" si="20">I109/SUM(F109,I109)</f>
        <v>7.4730737365368671E-2</v>
      </c>
    </row>
    <row r="110" spans="1:12" ht="15.75" x14ac:dyDescent="0.25">
      <c r="A110" s="5">
        <v>44075</v>
      </c>
      <c r="B110" s="7">
        <v>19623</v>
      </c>
      <c r="C110" s="7">
        <v>29530</v>
      </c>
      <c r="D110" s="7">
        <v>505724</v>
      </c>
      <c r="E110" s="7">
        <v>2147234</v>
      </c>
      <c r="F110" s="74">
        <v>47.7</v>
      </c>
      <c r="G110" s="24">
        <v>530616</v>
      </c>
      <c r="H110" s="7">
        <v>583460</v>
      </c>
      <c r="I110" s="74">
        <v>4.83</v>
      </c>
      <c r="J110" s="30">
        <f t="shared" si="15"/>
        <v>0.51200957214813669</v>
      </c>
      <c r="K110" s="38">
        <f t="shared" si="16"/>
        <v>0.21366729483420699</v>
      </c>
      <c r="L110" s="38">
        <f t="shared" si="17"/>
        <v>9.1947458595088516E-2</v>
      </c>
    </row>
    <row r="111" spans="1:12" ht="15.75" x14ac:dyDescent="0.25">
      <c r="A111" s="5">
        <v>44105</v>
      </c>
      <c r="B111" s="7">
        <v>20886</v>
      </c>
      <c r="C111" s="7">
        <v>52625</v>
      </c>
      <c r="D111" s="7">
        <v>602258</v>
      </c>
      <c r="E111" s="7">
        <v>2238956</v>
      </c>
      <c r="F111" s="75">
        <v>47.81</v>
      </c>
      <c r="G111" s="7">
        <v>667889</v>
      </c>
      <c r="H111" s="7">
        <v>711816</v>
      </c>
      <c r="I111" s="75">
        <v>7.66</v>
      </c>
      <c r="J111" s="38">
        <f t="shared" ref="J111" si="21">G111/SUM(D111,G111)</f>
        <v>0.52583598591344149</v>
      </c>
      <c r="K111" s="38">
        <f t="shared" ref="K111" si="22">H111/SUM(E111,H111)</f>
        <v>0.24123043054495569</v>
      </c>
      <c r="L111" s="38">
        <f t="shared" ref="L111" si="23">I111/SUM(F111,I111)</f>
        <v>0.13809266270055887</v>
      </c>
    </row>
    <row r="112" spans="1:12" ht="15.75" x14ac:dyDescent="0.25">
      <c r="A112" s="5">
        <v>44136</v>
      </c>
      <c r="B112" s="7">
        <v>20285</v>
      </c>
      <c r="C112" s="7">
        <v>72564</v>
      </c>
      <c r="D112" s="7">
        <v>745782</v>
      </c>
      <c r="E112" s="7">
        <v>2296220</v>
      </c>
      <c r="F112" s="75">
        <v>55.99</v>
      </c>
      <c r="G112" s="7">
        <v>762838</v>
      </c>
      <c r="H112" s="7">
        <v>812410</v>
      </c>
      <c r="I112" s="75">
        <v>8.6199999999999992</v>
      </c>
      <c r="J112" s="38">
        <f t="shared" ref="J112" si="24">G112/SUM(D112,G112)</f>
        <v>0.50565284829844492</v>
      </c>
      <c r="K112" s="38">
        <f t="shared" ref="K112" si="25">H112/SUM(E112,H112)</f>
        <v>0.26134020452739631</v>
      </c>
      <c r="L112" s="38">
        <f t="shared" ref="L112" si="26">I112/SUM(F112,I112)</f>
        <v>0.13341587989475312</v>
      </c>
    </row>
    <row r="113" spans="1:12" ht="15.75" x14ac:dyDescent="0.25">
      <c r="A113" s="5">
        <v>44166</v>
      </c>
      <c r="B113" s="7">
        <v>19164</v>
      </c>
      <c r="C113" s="7">
        <v>24280</v>
      </c>
      <c r="D113" s="7">
        <v>349658</v>
      </c>
      <c r="E113" s="7">
        <v>1916144</v>
      </c>
      <c r="F113" s="75">
        <v>40.450000000000003</v>
      </c>
      <c r="G113" s="7">
        <v>884090</v>
      </c>
      <c r="H113" s="7">
        <v>943787</v>
      </c>
      <c r="I113" s="75">
        <v>5.24</v>
      </c>
      <c r="J113" s="38">
        <f t="shared" ref="J113:L115" si="27">G113/SUM(D113,G113)</f>
        <v>0.71658880095448985</v>
      </c>
      <c r="K113" s="38">
        <f t="shared" si="27"/>
        <v>0.33000341616633411</v>
      </c>
      <c r="L113" s="38">
        <f t="shared" si="27"/>
        <v>0.11468592689866491</v>
      </c>
    </row>
    <row r="114" spans="1:12" ht="15.75" x14ac:dyDescent="0.25">
      <c r="A114" s="5">
        <v>44197</v>
      </c>
      <c r="B114" s="7">
        <v>23327</v>
      </c>
      <c r="C114" s="7">
        <v>60190</v>
      </c>
      <c r="D114" s="7">
        <v>573112</v>
      </c>
      <c r="E114" s="7">
        <v>2393337</v>
      </c>
      <c r="F114" s="75">
        <v>53.13</v>
      </c>
      <c r="G114" s="7">
        <v>621132</v>
      </c>
      <c r="H114" s="7">
        <v>681591</v>
      </c>
      <c r="I114" s="75">
        <v>3.34</v>
      </c>
      <c r="J114" s="38">
        <f t="shared" si="27"/>
        <v>0.52010476920964221</v>
      </c>
      <c r="K114" s="38">
        <f t="shared" si="27"/>
        <v>0.22166079986263093</v>
      </c>
      <c r="L114" s="38">
        <f t="shared" ref="L114:L119" si="28">I114/SUM(F114,I114)</f>
        <v>5.9146449442181691E-2</v>
      </c>
    </row>
    <row r="115" spans="1:12" ht="15.75" x14ac:dyDescent="0.25">
      <c r="A115" s="5">
        <v>44228</v>
      </c>
      <c r="B115" s="77">
        <v>22239</v>
      </c>
      <c r="C115" s="7">
        <v>28054</v>
      </c>
      <c r="D115" s="7">
        <v>340062</v>
      </c>
      <c r="E115" s="7">
        <v>2222970</v>
      </c>
      <c r="F115" s="75">
        <v>46.94</v>
      </c>
      <c r="G115" s="7">
        <v>538316</v>
      </c>
      <c r="H115" s="7">
        <v>594616</v>
      </c>
      <c r="I115" s="75">
        <v>2.71</v>
      </c>
      <c r="J115" s="38">
        <f t="shared" si="27"/>
        <v>0.61285232553638636</v>
      </c>
      <c r="K115" s="38">
        <f t="shared" si="27"/>
        <v>0.21103739158272364</v>
      </c>
      <c r="L115" s="38">
        <f t="shared" si="28"/>
        <v>5.4582074521651563E-2</v>
      </c>
    </row>
    <row r="116" spans="1:12" ht="15.75" x14ac:dyDescent="0.25">
      <c r="A116" s="5">
        <v>44256</v>
      </c>
      <c r="B116" s="77">
        <v>36003</v>
      </c>
      <c r="C116" s="7">
        <v>46601</v>
      </c>
      <c r="D116" s="7">
        <v>562810</v>
      </c>
      <c r="E116" s="7">
        <v>4630842</v>
      </c>
      <c r="F116" s="75">
        <v>56.34</v>
      </c>
      <c r="G116" s="7">
        <v>417930</v>
      </c>
      <c r="H116" s="7">
        <v>786776</v>
      </c>
      <c r="I116" s="75">
        <v>25.7</v>
      </c>
      <c r="J116" s="38">
        <f t="shared" ref="J116" si="29">G116/SUM(D116,G116)</f>
        <v>0.4261374064481922</v>
      </c>
      <c r="K116" s="38">
        <f t="shared" ref="K116" si="30">H116/SUM(E116,H116)</f>
        <v>0.14522544778904678</v>
      </c>
      <c r="L116" s="38">
        <f t="shared" si="28"/>
        <v>0.31326182350073134</v>
      </c>
    </row>
    <row r="117" spans="1:12" ht="15.75" x14ac:dyDescent="0.25">
      <c r="A117" s="5">
        <v>44287</v>
      </c>
      <c r="B117" s="77">
        <v>31659</v>
      </c>
      <c r="C117" s="7">
        <v>41063</v>
      </c>
      <c r="D117" s="7">
        <v>441206</v>
      </c>
      <c r="E117" s="7">
        <v>3868765</v>
      </c>
      <c r="F117" s="75">
        <v>55.16</v>
      </c>
      <c r="G117" s="7">
        <v>347003</v>
      </c>
      <c r="H117" s="7">
        <v>682393</v>
      </c>
      <c r="I117" s="75">
        <v>21.41</v>
      </c>
      <c r="J117" s="38">
        <f t="shared" ref="J117:K119" si="31">G117/SUM(D117,G117)</f>
        <v>0.44024237226420909</v>
      </c>
      <c r="K117" s="38">
        <f t="shared" si="31"/>
        <v>0.14993832338934399</v>
      </c>
      <c r="L117" s="38">
        <f t="shared" si="28"/>
        <v>0.27961342562361241</v>
      </c>
    </row>
    <row r="118" spans="1:12" ht="15.75" x14ac:dyDescent="0.25">
      <c r="A118" s="5">
        <v>44317</v>
      </c>
      <c r="B118" s="77">
        <v>32185</v>
      </c>
      <c r="C118" s="7">
        <v>42247</v>
      </c>
      <c r="D118" s="7">
        <v>498918</v>
      </c>
      <c r="E118" s="7">
        <v>3519458</v>
      </c>
      <c r="F118" s="75">
        <v>58.94</v>
      </c>
      <c r="G118" s="7">
        <v>410250</v>
      </c>
      <c r="H118" s="7">
        <v>759442</v>
      </c>
      <c r="I118" s="75">
        <v>17.18</v>
      </c>
      <c r="J118" s="38">
        <f t="shared" si="31"/>
        <v>0.4512367351248614</v>
      </c>
      <c r="K118" s="38">
        <f t="shared" si="31"/>
        <v>0.1774853350160088</v>
      </c>
      <c r="L118" s="38">
        <f t="shared" si="28"/>
        <v>0.22569626904887019</v>
      </c>
    </row>
    <row r="119" spans="1:12" ht="15.75" x14ac:dyDescent="0.25">
      <c r="A119" s="5">
        <v>44348</v>
      </c>
      <c r="B119" s="77">
        <v>29503</v>
      </c>
      <c r="C119" s="7">
        <v>39155</v>
      </c>
      <c r="D119" s="7">
        <v>417655</v>
      </c>
      <c r="E119" s="7">
        <v>2958993</v>
      </c>
      <c r="F119" s="75">
        <v>54.03</v>
      </c>
      <c r="G119" s="7">
        <v>167334</v>
      </c>
      <c r="H119" s="7">
        <v>429220</v>
      </c>
      <c r="I119" s="75">
        <v>12.11</v>
      </c>
      <c r="J119" s="38">
        <f t="shared" si="31"/>
        <v>0.28604640429136274</v>
      </c>
      <c r="K119" s="38">
        <f t="shared" si="31"/>
        <v>0.12668034742798048</v>
      </c>
      <c r="L119" s="38">
        <f t="shared" si="28"/>
        <v>0.18309646205019653</v>
      </c>
    </row>
    <row r="120" spans="1:12" ht="15.75" x14ac:dyDescent="0.25">
      <c r="A120" s="5">
        <v>44378</v>
      </c>
      <c r="B120" s="77">
        <v>33873</v>
      </c>
      <c r="C120" s="7">
        <v>43773</v>
      </c>
      <c r="D120" s="7">
        <v>391009</v>
      </c>
      <c r="E120" s="7">
        <v>3140470</v>
      </c>
      <c r="F120" s="75">
        <v>54.8</v>
      </c>
      <c r="G120" s="7">
        <v>192571</v>
      </c>
      <c r="H120" s="7">
        <v>505113</v>
      </c>
      <c r="I120" s="75">
        <v>13.91</v>
      </c>
      <c r="J120" s="38">
        <f t="shared" ref="J120:J124" si="32">G120/SUM(D120,G120)</f>
        <v>0.32998217896432364</v>
      </c>
      <c r="K120" s="38">
        <f t="shared" ref="K120:K124" si="33">H120/SUM(E120,H120)</f>
        <v>0.13855479356799721</v>
      </c>
      <c r="L120" s="38">
        <f t="shared" ref="L120:L124" si="34">I120/SUM(F120,I120)</f>
        <v>0.20244505894338527</v>
      </c>
    </row>
    <row r="121" spans="1:12" ht="15.75" x14ac:dyDescent="0.25">
      <c r="A121" s="5">
        <v>44409</v>
      </c>
      <c r="B121" s="77">
        <v>36729</v>
      </c>
      <c r="C121" s="7">
        <v>49284</v>
      </c>
      <c r="D121" s="7">
        <v>410962</v>
      </c>
      <c r="E121" s="7">
        <v>3432222</v>
      </c>
      <c r="F121" s="75">
        <v>63.47</v>
      </c>
      <c r="G121" s="7">
        <v>210670</v>
      </c>
      <c r="H121" s="7">
        <v>536685</v>
      </c>
      <c r="I121" s="75">
        <v>15.57</v>
      </c>
      <c r="J121" s="38">
        <f t="shared" si="32"/>
        <v>0.33889825491609182</v>
      </c>
      <c r="K121" s="38">
        <f t="shared" si="33"/>
        <v>0.13522236726635317</v>
      </c>
      <c r="L121" s="38">
        <f t="shared" si="34"/>
        <v>0.19698886639676116</v>
      </c>
    </row>
    <row r="122" spans="1:12" ht="15.75" x14ac:dyDescent="0.25">
      <c r="A122" s="5">
        <v>44440</v>
      </c>
      <c r="B122" s="77">
        <v>34902</v>
      </c>
      <c r="C122" s="7">
        <v>48596</v>
      </c>
      <c r="D122" s="7">
        <v>421779</v>
      </c>
      <c r="E122" s="7">
        <v>3159235</v>
      </c>
      <c r="F122" s="75">
        <v>55.02</v>
      </c>
      <c r="G122" s="7">
        <v>203108</v>
      </c>
      <c r="H122" s="7">
        <v>512275</v>
      </c>
      <c r="I122" s="75">
        <v>14.37</v>
      </c>
      <c r="J122" s="38">
        <f t="shared" si="32"/>
        <v>0.32503156570707986</v>
      </c>
      <c r="K122" s="38">
        <f t="shared" si="33"/>
        <v>0.13952706107296453</v>
      </c>
      <c r="L122" s="38">
        <f t="shared" si="34"/>
        <v>0.20709035884133159</v>
      </c>
    </row>
    <row r="123" spans="1:12" ht="15.75" x14ac:dyDescent="0.25">
      <c r="A123" s="5">
        <v>44470</v>
      </c>
      <c r="B123" s="77">
        <v>36436</v>
      </c>
      <c r="C123" s="7">
        <v>48090</v>
      </c>
      <c r="D123" s="7">
        <v>484975</v>
      </c>
      <c r="E123" s="7">
        <v>3157568</v>
      </c>
      <c r="F123" s="75">
        <v>57.8</v>
      </c>
      <c r="G123" s="7">
        <v>186599</v>
      </c>
      <c r="H123" s="7">
        <v>472663</v>
      </c>
      <c r="I123" s="75">
        <v>14.65</v>
      </c>
      <c r="J123" s="38">
        <f t="shared" si="32"/>
        <v>0.27785322242969501</v>
      </c>
      <c r="K123" s="38">
        <f t="shared" si="33"/>
        <v>0.13020190726154893</v>
      </c>
      <c r="L123" s="38">
        <f t="shared" si="34"/>
        <v>0.20220841959972394</v>
      </c>
    </row>
    <row r="124" spans="1:12" ht="15.75" x14ac:dyDescent="0.25">
      <c r="A124" s="5">
        <v>44501</v>
      </c>
      <c r="B124" s="77">
        <v>18894</v>
      </c>
      <c r="C124" s="7">
        <v>23912</v>
      </c>
      <c r="D124" s="7">
        <v>218215</v>
      </c>
      <c r="E124" s="7">
        <v>1660203</v>
      </c>
      <c r="F124" s="75">
        <v>29.97</v>
      </c>
      <c r="G124" s="7">
        <v>114152</v>
      </c>
      <c r="H124" s="7">
        <v>260623</v>
      </c>
      <c r="I124" s="75">
        <v>7.13</v>
      </c>
      <c r="J124" s="38">
        <f t="shared" si="32"/>
        <v>0.34345166638083807</v>
      </c>
      <c r="K124" s="38">
        <f t="shared" si="33"/>
        <v>0.13568277397328024</v>
      </c>
      <c r="L124" s="38">
        <f t="shared" si="34"/>
        <v>0.1921832884097035</v>
      </c>
    </row>
    <row r="125" spans="1:12" ht="15.75" x14ac:dyDescent="0.25">
      <c r="A125" s="5">
        <v>44531</v>
      </c>
      <c r="B125" s="77">
        <v>28427</v>
      </c>
      <c r="C125" s="7">
        <v>37764</v>
      </c>
      <c r="D125" s="7">
        <v>353950</v>
      </c>
      <c r="E125" s="7">
        <v>2254766</v>
      </c>
      <c r="F125" s="75">
        <v>98.14</v>
      </c>
      <c r="G125" s="7">
        <v>2144442</v>
      </c>
      <c r="H125" s="7">
        <v>2342480</v>
      </c>
      <c r="I125" s="75">
        <v>13.92</v>
      </c>
      <c r="J125" s="38">
        <f t="shared" ref="J125:J127" si="35">G125/SUM(D125,G125)</f>
        <v>0.85832887713377248</v>
      </c>
      <c r="K125" s="38">
        <f t="shared" ref="K125:K127" si="36">H125/SUM(E125,H125)</f>
        <v>0.50953984189664858</v>
      </c>
      <c r="L125" s="38">
        <f t="shared" ref="L125:L127" si="37">I125/SUM(F125,I125)</f>
        <v>0.12421916830269498</v>
      </c>
    </row>
    <row r="126" spans="1:12" ht="15.75" x14ac:dyDescent="0.25">
      <c r="A126" s="5">
        <v>44562</v>
      </c>
      <c r="B126" s="77">
        <v>50677</v>
      </c>
      <c r="C126" s="7">
        <v>65873</v>
      </c>
      <c r="D126" s="7">
        <v>449533</v>
      </c>
      <c r="E126" s="7">
        <v>3616049</v>
      </c>
      <c r="F126" s="75">
        <v>152.49</v>
      </c>
      <c r="G126" s="7">
        <v>2297112</v>
      </c>
      <c r="H126" s="7">
        <v>2585018</v>
      </c>
      <c r="I126" s="75">
        <v>16.88</v>
      </c>
      <c r="J126" s="38">
        <f t="shared" si="35"/>
        <v>0.83633378175920081</v>
      </c>
      <c r="K126" s="38">
        <f t="shared" si="36"/>
        <v>0.41686664569178178</v>
      </c>
      <c r="L126" s="38">
        <f t="shared" si="37"/>
        <v>9.9663458699887811E-2</v>
      </c>
    </row>
    <row r="127" spans="1:12" ht="15.75" x14ac:dyDescent="0.25">
      <c r="A127" s="5">
        <v>44593</v>
      </c>
      <c r="B127" s="77">
        <v>20925</v>
      </c>
      <c r="C127" s="7">
        <v>24876</v>
      </c>
      <c r="D127" s="7">
        <v>144693</v>
      </c>
      <c r="E127" s="7">
        <v>1320091</v>
      </c>
      <c r="F127" s="75">
        <v>57.23</v>
      </c>
      <c r="G127" s="7">
        <v>655621</v>
      </c>
      <c r="H127" s="7">
        <v>757431</v>
      </c>
      <c r="I127" s="75">
        <v>6.6</v>
      </c>
      <c r="J127" s="38">
        <f t="shared" si="35"/>
        <v>0.81920471215048096</v>
      </c>
      <c r="K127" s="38">
        <f t="shared" si="36"/>
        <v>0.36458386481587196</v>
      </c>
      <c r="L127" s="38">
        <f t="shared" si="37"/>
        <v>0.10339965533448221</v>
      </c>
    </row>
    <row r="128" spans="1:12" ht="15.75" x14ac:dyDescent="0.25">
      <c r="A128" s="5">
        <v>44621</v>
      </c>
      <c r="B128" s="77">
        <v>43641</v>
      </c>
      <c r="C128" s="7">
        <v>56952</v>
      </c>
      <c r="D128" s="7">
        <v>419035</v>
      </c>
      <c r="E128" s="7">
        <v>2875500</v>
      </c>
      <c r="F128" s="75">
        <v>92.67</v>
      </c>
      <c r="G128" s="7">
        <v>84549</v>
      </c>
      <c r="H128" s="7">
        <v>309208</v>
      </c>
      <c r="I128" s="75">
        <v>8.82</v>
      </c>
      <c r="J128" s="38">
        <f t="shared" ref="J128:J133" si="38">G128/SUM(D128,G128)</f>
        <v>0.16789453199466225</v>
      </c>
      <c r="K128" s="38">
        <f t="shared" ref="K128:K133" si="39">H128/SUM(E128,H128)</f>
        <v>9.7091475890411297E-2</v>
      </c>
      <c r="L128" s="38">
        <f t="shared" ref="L128:L133" si="40">I128/SUM(F128,I128)</f>
        <v>8.690511380431569E-2</v>
      </c>
    </row>
    <row r="129" spans="1:12" ht="15.75" x14ac:dyDescent="0.25">
      <c r="A129" s="5">
        <v>44652</v>
      </c>
      <c r="B129" s="77">
        <v>39324</v>
      </c>
      <c r="C129" s="7">
        <v>51663</v>
      </c>
      <c r="D129" s="7">
        <v>426026</v>
      </c>
      <c r="E129" s="7">
        <v>2659997</v>
      </c>
      <c r="F129" s="75">
        <v>84.36</v>
      </c>
      <c r="G129" s="7">
        <v>51807</v>
      </c>
      <c r="H129" s="7">
        <v>264663</v>
      </c>
      <c r="I129" s="75">
        <v>8.7799999999999994</v>
      </c>
      <c r="J129" s="38">
        <f t="shared" si="38"/>
        <v>0.10842072439534314</v>
      </c>
      <c r="K129" s="38">
        <f t="shared" si="39"/>
        <v>9.0493595836781029E-2</v>
      </c>
      <c r="L129" s="38">
        <f t="shared" si="40"/>
        <v>9.4266695297401754E-2</v>
      </c>
    </row>
    <row r="130" spans="1:12" ht="15.75" x14ac:dyDescent="0.25">
      <c r="A130" s="5">
        <v>44682</v>
      </c>
      <c r="B130" s="77">
        <v>41028</v>
      </c>
      <c r="C130" s="7">
        <v>55636</v>
      </c>
      <c r="D130" s="7">
        <v>457475</v>
      </c>
      <c r="E130" s="7">
        <v>2878466</v>
      </c>
      <c r="F130" s="75">
        <v>92.29</v>
      </c>
      <c r="G130" s="7">
        <v>86810</v>
      </c>
      <c r="H130" s="7">
        <v>308467</v>
      </c>
      <c r="I130" s="75">
        <v>9.17</v>
      </c>
      <c r="J130" s="38">
        <f t="shared" si="38"/>
        <v>0.15949364762945883</v>
      </c>
      <c r="K130" s="38">
        <f t="shared" si="39"/>
        <v>9.6791178226840663E-2</v>
      </c>
      <c r="L130" s="38">
        <f t="shared" si="40"/>
        <v>9.0380445495761866E-2</v>
      </c>
    </row>
    <row r="131" spans="1:12" ht="15.75" x14ac:dyDescent="0.25">
      <c r="A131" s="5">
        <v>44713</v>
      </c>
      <c r="B131" s="77">
        <v>38403</v>
      </c>
      <c r="C131" s="7">
        <v>52279</v>
      </c>
      <c r="D131" s="7">
        <v>467021</v>
      </c>
      <c r="E131" s="7">
        <v>2689752</v>
      </c>
      <c r="F131" s="75">
        <v>108.61</v>
      </c>
      <c r="G131" s="7">
        <v>153152</v>
      </c>
      <c r="H131" s="7">
        <v>378887</v>
      </c>
      <c r="I131" s="75">
        <v>8.94</v>
      </c>
      <c r="J131" s="38">
        <f t="shared" si="38"/>
        <v>0.24695044769765856</v>
      </c>
      <c r="K131" s="38">
        <f t="shared" si="39"/>
        <v>0.12347069824765963</v>
      </c>
      <c r="L131" s="38">
        <f t="shared" si="40"/>
        <v>7.6052743513398552E-2</v>
      </c>
    </row>
    <row r="132" spans="1:12" ht="15.75" x14ac:dyDescent="0.25">
      <c r="A132" s="5">
        <v>44743</v>
      </c>
      <c r="B132" s="77">
        <v>35502</v>
      </c>
      <c r="C132" s="7">
        <v>48697</v>
      </c>
      <c r="D132" s="7">
        <v>460573</v>
      </c>
      <c r="E132" s="7">
        <v>2521104</v>
      </c>
      <c r="F132" s="75">
        <v>106.07</v>
      </c>
      <c r="G132" s="7">
        <v>139563</v>
      </c>
      <c r="H132" s="7">
        <v>356884</v>
      </c>
      <c r="I132" s="75">
        <v>8.99</v>
      </c>
      <c r="J132" s="38">
        <f t="shared" si="38"/>
        <v>0.23255228814801979</v>
      </c>
      <c r="K132" s="38">
        <f t="shared" si="39"/>
        <v>0.12400468660744937</v>
      </c>
      <c r="L132" s="38">
        <f t="shared" si="40"/>
        <v>7.8133147922822888E-2</v>
      </c>
    </row>
    <row r="133" spans="1:12" ht="15.75" x14ac:dyDescent="0.25">
      <c r="A133" s="5">
        <v>44774</v>
      </c>
      <c r="B133" s="77">
        <v>43884</v>
      </c>
      <c r="C133" s="7">
        <v>60198</v>
      </c>
      <c r="D133" s="7">
        <v>577510</v>
      </c>
      <c r="E133" s="7">
        <v>3192635</v>
      </c>
      <c r="F133" s="75">
        <v>130.57</v>
      </c>
      <c r="G133" s="7">
        <v>106306</v>
      </c>
      <c r="H133" s="7">
        <v>348913</v>
      </c>
      <c r="I133" s="75">
        <v>10.09</v>
      </c>
      <c r="J133" s="38">
        <f t="shared" si="38"/>
        <v>0.15545994829018334</v>
      </c>
      <c r="K133" s="38">
        <f t="shared" si="39"/>
        <v>9.8519912761312278E-2</v>
      </c>
      <c r="L133" s="38">
        <f t="shared" si="40"/>
        <v>7.1733257500355474E-2</v>
      </c>
    </row>
    <row r="134" spans="1:12" ht="15.75" x14ac:dyDescent="0.25">
      <c r="A134" s="5">
        <v>44805</v>
      </c>
      <c r="B134" s="77">
        <v>32350</v>
      </c>
      <c r="C134" s="7">
        <v>44068</v>
      </c>
      <c r="D134" s="7">
        <v>457523</v>
      </c>
      <c r="E134" s="7">
        <v>2361792</v>
      </c>
      <c r="F134" s="75">
        <v>98.23</v>
      </c>
      <c r="G134" s="7">
        <v>101825</v>
      </c>
      <c r="H134" s="7">
        <v>273309</v>
      </c>
      <c r="I134" s="75">
        <v>7.51</v>
      </c>
      <c r="J134" s="38">
        <f t="shared" ref="J134:J137" si="41">G134/SUM(D134,G134)</f>
        <v>0.18204230639959382</v>
      </c>
      <c r="K134" s="38">
        <f t="shared" ref="K134:K137" si="42">H134/SUM(E134,H134)</f>
        <v>0.10371860509331521</v>
      </c>
      <c r="L134" s="38">
        <f t="shared" ref="L134:L137" si="43">I134/SUM(F134,I134)</f>
        <v>7.1023264611310755E-2</v>
      </c>
    </row>
    <row r="135" spans="1:12" ht="15.75" x14ac:dyDescent="0.25">
      <c r="A135" s="5">
        <v>44835</v>
      </c>
      <c r="B135" s="77">
        <v>33032</v>
      </c>
      <c r="C135" s="7">
        <v>45738</v>
      </c>
      <c r="D135" s="7">
        <v>523704</v>
      </c>
      <c r="E135" s="7">
        <v>2516279</v>
      </c>
      <c r="F135" s="75">
        <v>100.37</v>
      </c>
      <c r="G135" s="7">
        <v>143275</v>
      </c>
      <c r="H135" s="7">
        <v>322049</v>
      </c>
      <c r="I135" s="75">
        <v>7.71</v>
      </c>
      <c r="J135" s="38">
        <f t="shared" si="41"/>
        <v>0.21481186064328861</v>
      </c>
      <c r="K135" s="38">
        <f t="shared" si="42"/>
        <v>0.11346433534108813</v>
      </c>
      <c r="L135" s="38">
        <f t="shared" si="43"/>
        <v>7.1336047372316802E-2</v>
      </c>
    </row>
    <row r="136" spans="1:12" ht="15.75" x14ac:dyDescent="0.25">
      <c r="A136" s="5">
        <v>44866</v>
      </c>
      <c r="B136" s="77">
        <v>29839</v>
      </c>
      <c r="C136" s="7">
        <v>40927</v>
      </c>
      <c r="D136" s="7">
        <v>491041</v>
      </c>
      <c r="E136" s="7">
        <v>2363357</v>
      </c>
      <c r="F136" s="75">
        <v>94.32</v>
      </c>
      <c r="G136" s="7">
        <v>124677</v>
      </c>
      <c r="H136" s="7">
        <v>286029</v>
      </c>
      <c r="I136" s="75">
        <v>6.89</v>
      </c>
      <c r="J136" s="38">
        <f t="shared" si="41"/>
        <v>0.20249042581181645</v>
      </c>
      <c r="K136" s="38">
        <f t="shared" si="42"/>
        <v>0.10796048593900624</v>
      </c>
      <c r="L136" s="38">
        <f t="shared" si="43"/>
        <v>6.8076277047722553E-2</v>
      </c>
    </row>
    <row r="137" spans="1:12" ht="15.75" x14ac:dyDescent="0.25">
      <c r="A137" s="5">
        <v>44896</v>
      </c>
      <c r="B137" s="77">
        <v>37568</v>
      </c>
      <c r="C137" s="7">
        <v>49476</v>
      </c>
      <c r="D137" s="7">
        <v>491385</v>
      </c>
      <c r="E137" s="7">
        <v>2686277</v>
      </c>
      <c r="F137" s="75">
        <v>108.72</v>
      </c>
      <c r="G137" s="7">
        <v>142374</v>
      </c>
      <c r="H137" s="7">
        <v>320852</v>
      </c>
      <c r="I137" s="75">
        <v>7.51</v>
      </c>
      <c r="J137" s="38">
        <f t="shared" si="41"/>
        <v>0.22465006414110095</v>
      </c>
      <c r="K137" s="38">
        <f t="shared" si="42"/>
        <v>0.10669711874681798</v>
      </c>
      <c r="L137" s="38">
        <f t="shared" si="43"/>
        <v>6.4613266798589003E-2</v>
      </c>
    </row>
    <row r="138" spans="1:12" ht="15.75" x14ac:dyDescent="0.25">
      <c r="A138" s="5">
        <v>44927</v>
      </c>
      <c r="B138" s="77">
        <v>45129</v>
      </c>
      <c r="C138" s="7">
        <v>60187</v>
      </c>
      <c r="D138" s="7">
        <v>569530</v>
      </c>
      <c r="E138" s="7">
        <v>3284902</v>
      </c>
      <c r="F138" s="75">
        <v>127.79</v>
      </c>
      <c r="G138" s="7">
        <v>96432</v>
      </c>
      <c r="H138" s="7">
        <v>249286</v>
      </c>
      <c r="I138" s="75">
        <v>6.72</v>
      </c>
      <c r="J138" s="38">
        <f t="shared" ref="J138" si="44">G138/SUM(D138,G138)</f>
        <v>0.14480105471483357</v>
      </c>
      <c r="K138" s="38">
        <f t="shared" ref="K138" si="45">H138/SUM(E138,H138)</f>
        <v>7.0535579884261956E-2</v>
      </c>
      <c r="L138" s="38">
        <f t="shared" ref="L138" si="46">I138/SUM(F138,I138)</f>
        <v>4.9959110846777184E-2</v>
      </c>
    </row>
    <row r="139" spans="1:12" ht="15.75" x14ac:dyDescent="0.25">
      <c r="A139" s="5">
        <v>44958</v>
      </c>
      <c r="B139" s="77">
        <v>40779</v>
      </c>
      <c r="C139" s="7">
        <v>52389</v>
      </c>
      <c r="D139" s="7">
        <v>468676</v>
      </c>
      <c r="E139" s="7">
        <v>2807586</v>
      </c>
      <c r="F139" s="75">
        <v>109.59</v>
      </c>
      <c r="G139" s="7">
        <v>88158</v>
      </c>
      <c r="H139" s="7">
        <v>204264</v>
      </c>
      <c r="I139" s="75">
        <v>5.01</v>
      </c>
      <c r="J139" s="38">
        <f t="shared" ref="J139:J144" si="47">G139/SUM(D139,G139)</f>
        <v>0.15832007384606545</v>
      </c>
      <c r="K139" s="38">
        <f t="shared" ref="K139:K144" si="48">H139/SUM(E139,H139)</f>
        <v>6.7820110563275068E-2</v>
      </c>
      <c r="L139" s="38">
        <f t="shared" ref="L139:L143" si="49">I139/SUM(F139,I139)</f>
        <v>4.371727748691099E-2</v>
      </c>
    </row>
    <row r="140" spans="1:12" ht="15.75" x14ac:dyDescent="0.25">
      <c r="A140" s="5">
        <v>44986</v>
      </c>
      <c r="B140" s="77">
        <v>51203</v>
      </c>
      <c r="C140" s="7">
        <v>69612</v>
      </c>
      <c r="D140" s="7">
        <v>682976</v>
      </c>
      <c r="E140" s="7">
        <v>3912352</v>
      </c>
      <c r="F140" s="75">
        <v>155.26</v>
      </c>
      <c r="G140" s="7">
        <v>157493</v>
      </c>
      <c r="H140" s="7">
        <v>320819</v>
      </c>
      <c r="I140" s="75">
        <v>7.75</v>
      </c>
      <c r="J140" s="38">
        <f t="shared" si="47"/>
        <v>0.18738704223475228</v>
      </c>
      <c r="K140" s="38">
        <f t="shared" si="48"/>
        <v>7.5786921907950333E-2</v>
      </c>
      <c r="L140" s="38">
        <f t="shared" si="49"/>
        <v>4.7543095515612539E-2</v>
      </c>
    </row>
    <row r="141" spans="1:12" ht="15.75" x14ac:dyDescent="0.25">
      <c r="A141" s="5">
        <v>45017</v>
      </c>
      <c r="B141" s="77">
        <v>40749</v>
      </c>
      <c r="C141" s="7">
        <v>55166</v>
      </c>
      <c r="D141" s="7">
        <v>662529</v>
      </c>
      <c r="E141" s="7">
        <v>3319097</v>
      </c>
      <c r="F141" s="75">
        <v>131.43</v>
      </c>
      <c r="G141" s="7">
        <v>124873</v>
      </c>
      <c r="H141" s="7">
        <v>254338</v>
      </c>
      <c r="I141" s="75">
        <v>6.84</v>
      </c>
      <c r="J141" s="38">
        <f t="shared" si="47"/>
        <v>0.15858862436214285</v>
      </c>
      <c r="K141" s="38">
        <f t="shared" si="48"/>
        <v>7.1174654079338234E-2</v>
      </c>
      <c r="L141" s="38">
        <f t="shared" si="49"/>
        <v>4.9468431330006502E-2</v>
      </c>
    </row>
    <row r="142" spans="1:12" ht="15.75" x14ac:dyDescent="0.25">
      <c r="A142" s="5">
        <v>45047</v>
      </c>
      <c r="B142" s="77">
        <v>31819</v>
      </c>
      <c r="C142" s="7">
        <v>42754</v>
      </c>
      <c r="D142" s="7">
        <v>746305</v>
      </c>
      <c r="E142" s="7">
        <v>2723289</v>
      </c>
      <c r="F142" s="75">
        <v>101.14</v>
      </c>
      <c r="G142" s="7">
        <v>60705</v>
      </c>
      <c r="H142" s="7">
        <v>144205</v>
      </c>
      <c r="I142" s="75">
        <v>4.6100000000000003</v>
      </c>
      <c r="J142" s="38">
        <f t="shared" si="47"/>
        <v>7.5222116206738451E-2</v>
      </c>
      <c r="K142" s="38">
        <f t="shared" si="48"/>
        <v>5.0289555967684675E-2</v>
      </c>
      <c r="L142" s="38">
        <f t="shared" si="49"/>
        <v>4.3593380614657215E-2</v>
      </c>
    </row>
    <row r="143" spans="1:12" ht="15.75" x14ac:dyDescent="0.25">
      <c r="A143" s="5">
        <v>45078</v>
      </c>
      <c r="B143" s="77">
        <v>38163</v>
      </c>
      <c r="C143" s="7">
        <v>54358</v>
      </c>
      <c r="D143" s="7">
        <v>1450087</v>
      </c>
      <c r="E143" s="7">
        <v>3950310</v>
      </c>
      <c r="F143" s="75">
        <v>137.13999999999999</v>
      </c>
      <c r="G143" s="7">
        <v>138268</v>
      </c>
      <c r="H143" s="7">
        <v>249586</v>
      </c>
      <c r="I143" s="75">
        <v>6.13</v>
      </c>
      <c r="J143" s="38">
        <f t="shared" si="47"/>
        <v>8.7051068558351249E-2</v>
      </c>
      <c r="K143" s="38">
        <f t="shared" si="48"/>
        <v>5.9426709613761862E-2</v>
      </c>
      <c r="L143" s="38">
        <f t="shared" si="49"/>
        <v>4.2786347455852594E-2</v>
      </c>
    </row>
    <row r="144" spans="1:12" ht="15.75" x14ac:dyDescent="0.25">
      <c r="A144" s="5">
        <v>45108</v>
      </c>
      <c r="B144" s="77">
        <v>40934</v>
      </c>
      <c r="C144" s="77">
        <v>59278</v>
      </c>
      <c r="D144" s="77">
        <v>683439</v>
      </c>
      <c r="E144" s="77">
        <v>3222364</v>
      </c>
      <c r="F144" s="86">
        <v>134.59</v>
      </c>
      <c r="G144" s="77">
        <v>120259</v>
      </c>
      <c r="H144" s="77">
        <v>226190</v>
      </c>
      <c r="I144" s="75">
        <v>5.72</v>
      </c>
      <c r="J144" s="38">
        <f t="shared" si="47"/>
        <v>0.14963207572993836</v>
      </c>
      <c r="K144" s="38">
        <f t="shared" si="48"/>
        <v>6.5589809525963633E-2</v>
      </c>
      <c r="L144" s="38">
        <f>I144/SUM(F144,I144)</f>
        <v>4.0766873351863728E-2</v>
      </c>
    </row>
    <row r="145" spans="1:12" ht="15.75" x14ac:dyDescent="0.25">
      <c r="A145" s="5">
        <v>45139</v>
      </c>
      <c r="B145" s="77">
        <v>42364</v>
      </c>
      <c r="C145" s="7">
        <v>61266</v>
      </c>
      <c r="D145" s="7">
        <v>663207</v>
      </c>
      <c r="E145" s="7">
        <v>3309686</v>
      </c>
      <c r="F145" s="75">
        <v>139.51</v>
      </c>
      <c r="G145" s="7">
        <v>123266</v>
      </c>
      <c r="H145" s="7">
        <v>243209</v>
      </c>
      <c r="I145" s="75">
        <v>6.45</v>
      </c>
      <c r="J145" s="38">
        <f t="shared" ref="J145:J151" si="50">G145/SUM(D145,G145)</f>
        <v>0.15673265325065197</v>
      </c>
      <c r="K145" s="38">
        <f t="shared" ref="K145:K155" si="51">H145/SUM(E145,H145)</f>
        <v>6.8453753910543369E-2</v>
      </c>
      <c r="L145" s="38">
        <f t="shared" ref="L145:L155" si="52">I145/SUM(F145,I145)</f>
        <v>4.419018909290217E-2</v>
      </c>
    </row>
    <row r="146" spans="1:12" ht="15.75" x14ac:dyDescent="0.25">
      <c r="A146" s="5">
        <v>45170</v>
      </c>
      <c r="B146" s="77">
        <v>36632</v>
      </c>
      <c r="C146" s="7">
        <v>52695</v>
      </c>
      <c r="D146" s="7">
        <v>607778</v>
      </c>
      <c r="E146" s="7">
        <v>2863531</v>
      </c>
      <c r="F146" s="75">
        <v>121.79</v>
      </c>
      <c r="G146" s="7">
        <v>151554</v>
      </c>
      <c r="H146" s="7">
        <v>256941</v>
      </c>
      <c r="I146" s="75">
        <v>5.98</v>
      </c>
      <c r="J146" s="38">
        <f t="shared" ref="J146:J149" si="53">G146/SUM(D146,G146)</f>
        <v>0.19958858575695479</v>
      </c>
      <c r="K146" s="38">
        <f t="shared" ref="K146:K149" si="54">H146/SUM(E146,H146)</f>
        <v>8.2340427986535375E-2</v>
      </c>
      <c r="L146" s="38">
        <f t="shared" ref="L146:L149" si="55">I146/SUM(F146,I146)</f>
        <v>4.6802848869061595E-2</v>
      </c>
    </row>
    <row r="147" spans="1:12" ht="15.75" x14ac:dyDescent="0.25">
      <c r="A147" s="5">
        <v>45200</v>
      </c>
      <c r="B147" s="77">
        <v>37568</v>
      </c>
      <c r="C147" s="7">
        <v>52972</v>
      </c>
      <c r="D147" s="7">
        <v>569829</v>
      </c>
      <c r="E147" s="7">
        <v>2899693</v>
      </c>
      <c r="F147" s="75">
        <v>124.46</v>
      </c>
      <c r="G147" s="7">
        <v>103701</v>
      </c>
      <c r="H147" s="7">
        <v>218309</v>
      </c>
      <c r="I147" s="75">
        <v>5.83</v>
      </c>
      <c r="J147" s="38">
        <f t="shared" si="53"/>
        <v>0.15396641574985523</v>
      </c>
      <c r="K147" s="38">
        <f t="shared" si="54"/>
        <v>7.0015670291423804E-2</v>
      </c>
      <c r="L147" s="38">
        <f t="shared" si="55"/>
        <v>4.4746335098626147E-2</v>
      </c>
    </row>
    <row r="148" spans="1:12" ht="15.75" x14ac:dyDescent="0.25">
      <c r="A148" s="5">
        <v>45231</v>
      </c>
      <c r="B148" s="77">
        <v>33980</v>
      </c>
      <c r="C148" s="7">
        <v>47114</v>
      </c>
      <c r="D148" s="7">
        <v>516619</v>
      </c>
      <c r="E148" s="7">
        <v>2615970</v>
      </c>
      <c r="F148" s="75">
        <v>111.26</v>
      </c>
      <c r="G148" s="7">
        <v>98793</v>
      </c>
      <c r="H148" s="7">
        <v>194991</v>
      </c>
      <c r="I148" s="75">
        <v>4.83</v>
      </c>
      <c r="J148" s="38">
        <f t="shared" si="53"/>
        <v>0.16053148134907996</v>
      </c>
      <c r="K148" s="38">
        <f t="shared" si="54"/>
        <v>6.9368091553031155E-2</v>
      </c>
      <c r="L148" s="38">
        <f t="shared" si="55"/>
        <v>4.1605650788181583E-2</v>
      </c>
    </row>
    <row r="149" spans="1:12" ht="15.75" x14ac:dyDescent="0.25">
      <c r="A149" s="5">
        <v>45261</v>
      </c>
      <c r="B149" s="77">
        <v>25590</v>
      </c>
      <c r="C149" s="7">
        <v>35716</v>
      </c>
      <c r="D149" s="7">
        <v>436522</v>
      </c>
      <c r="E149" s="7">
        <v>2078996</v>
      </c>
      <c r="F149" s="75">
        <v>88.2</v>
      </c>
      <c r="G149" s="7">
        <v>98142</v>
      </c>
      <c r="H149" s="7">
        <v>187545</v>
      </c>
      <c r="I149" s="75">
        <v>4.2300000000000004</v>
      </c>
      <c r="J149" s="38">
        <f t="shared" si="53"/>
        <v>0.18355827211108286</v>
      </c>
      <c r="K149" s="38">
        <f t="shared" si="54"/>
        <v>8.2745028658206488E-2</v>
      </c>
      <c r="L149" s="38">
        <f t="shared" si="55"/>
        <v>4.5764362220058426E-2</v>
      </c>
    </row>
    <row r="150" spans="1:12" ht="15.75" x14ac:dyDescent="0.25">
      <c r="A150" s="5">
        <v>45292</v>
      </c>
      <c r="B150" s="77">
        <v>28501</v>
      </c>
      <c r="C150" s="7">
        <v>38282</v>
      </c>
      <c r="D150" s="7">
        <v>395985</v>
      </c>
      <c r="E150" s="7">
        <v>2211389</v>
      </c>
      <c r="F150" s="75">
        <v>89.42</v>
      </c>
      <c r="G150" s="7">
        <v>63714</v>
      </c>
      <c r="H150" s="7">
        <v>130667</v>
      </c>
      <c r="I150" s="75">
        <v>3.29</v>
      </c>
      <c r="J150" s="38">
        <f t="shared" si="50"/>
        <v>0.13859938786031731</v>
      </c>
      <c r="K150" s="38">
        <f t="shared" si="51"/>
        <v>5.5791577998134972E-2</v>
      </c>
      <c r="L150" s="38">
        <f t="shared" si="52"/>
        <v>3.5487002480854277E-2</v>
      </c>
    </row>
    <row r="151" spans="1:12" ht="15.75" x14ac:dyDescent="0.25">
      <c r="A151" s="5">
        <v>45323</v>
      </c>
      <c r="B151" s="77">
        <v>44107</v>
      </c>
      <c r="C151" s="7">
        <v>61205</v>
      </c>
      <c r="D151" s="7">
        <v>618167</v>
      </c>
      <c r="E151" s="7">
        <v>3413163</v>
      </c>
      <c r="F151" s="75">
        <v>153.01</v>
      </c>
      <c r="G151" s="7">
        <v>135294</v>
      </c>
      <c r="H151" s="7">
        <v>255958</v>
      </c>
      <c r="I151" s="75">
        <v>6.45</v>
      </c>
      <c r="J151" s="38">
        <f t="shared" si="50"/>
        <v>0.17956337487938992</v>
      </c>
      <c r="K151" s="38">
        <f t="shared" si="51"/>
        <v>6.9760032443737893E-2</v>
      </c>
      <c r="L151" s="38">
        <f t="shared" si="52"/>
        <v>4.0449015427066352E-2</v>
      </c>
    </row>
    <row r="152" spans="1:12" ht="15.75" x14ac:dyDescent="0.25">
      <c r="A152" s="5">
        <v>45352</v>
      </c>
      <c r="B152" s="77">
        <v>41584</v>
      </c>
      <c r="C152" s="7">
        <v>58324</v>
      </c>
      <c r="D152" s="7">
        <v>629494</v>
      </c>
      <c r="E152" s="7">
        <v>3250512</v>
      </c>
      <c r="F152" s="75">
        <v>137.35</v>
      </c>
      <c r="G152" s="7">
        <v>123740</v>
      </c>
      <c r="H152" s="7">
        <v>241954</v>
      </c>
      <c r="I152" s="75">
        <v>5.59</v>
      </c>
      <c r="J152" s="38">
        <f t="shared" ref="J152:J154" si="56">G152/SUM(D152,G152)</f>
        <v>0.1642782986429184</v>
      </c>
      <c r="K152" s="38">
        <f t="shared" ref="K152:K154" si="57">H152/SUM(E152,H152)</f>
        <v>6.9278841941482039E-2</v>
      </c>
      <c r="L152" s="38">
        <f t="shared" ref="L152:L154" si="58">I152/SUM(F152,I152)</f>
        <v>3.9107317755701691E-2</v>
      </c>
    </row>
    <row r="153" spans="1:12" ht="15.75" x14ac:dyDescent="0.25">
      <c r="A153" s="5">
        <v>45383</v>
      </c>
      <c r="B153" s="77">
        <v>42307</v>
      </c>
      <c r="C153" s="7">
        <v>59863</v>
      </c>
      <c r="D153" s="7">
        <v>588178</v>
      </c>
      <c r="E153" s="7">
        <v>3209472</v>
      </c>
      <c r="F153" s="75">
        <v>145.97</v>
      </c>
      <c r="G153" s="7">
        <v>138513</v>
      </c>
      <c r="H153" s="7">
        <v>266623</v>
      </c>
      <c r="I153" s="75">
        <v>6.57</v>
      </c>
      <c r="J153" s="38">
        <f t="shared" si="56"/>
        <v>0.1906078374439755</v>
      </c>
      <c r="K153" s="38">
        <f t="shared" si="57"/>
        <v>7.6701873798040623E-2</v>
      </c>
      <c r="L153" s="38">
        <f t="shared" si="58"/>
        <v>4.307066998819982E-2</v>
      </c>
    </row>
    <row r="154" spans="1:12" ht="15.75" x14ac:dyDescent="0.25">
      <c r="A154" s="5">
        <v>45413</v>
      </c>
      <c r="B154" s="77">
        <v>40347</v>
      </c>
      <c r="C154" s="7">
        <v>56441</v>
      </c>
      <c r="D154" s="7">
        <v>504340</v>
      </c>
      <c r="E154" s="7">
        <v>2909162</v>
      </c>
      <c r="F154" s="75">
        <v>131.94999999999999</v>
      </c>
      <c r="G154" s="7">
        <v>141975</v>
      </c>
      <c r="H154" s="7">
        <v>252543</v>
      </c>
      <c r="I154" s="75">
        <v>5.86</v>
      </c>
      <c r="J154" s="38">
        <f t="shared" si="56"/>
        <v>0.21966842793374747</v>
      </c>
      <c r="K154" s="38">
        <f t="shared" si="57"/>
        <v>7.9875573464317506E-2</v>
      </c>
      <c r="L154" s="38">
        <f t="shared" si="58"/>
        <v>4.2522313329947027E-2</v>
      </c>
    </row>
    <row r="155" spans="1:12" ht="15.75" x14ac:dyDescent="0.25">
      <c r="A155" s="5">
        <v>45444</v>
      </c>
      <c r="B155" s="97">
        <v>40896</v>
      </c>
      <c r="C155" s="98">
        <v>56760</v>
      </c>
      <c r="D155" s="98">
        <v>483130</v>
      </c>
      <c r="E155" s="98">
        <v>3026306</v>
      </c>
      <c r="F155" s="99">
        <v>131.71</v>
      </c>
      <c r="G155" s="98">
        <v>70932</v>
      </c>
      <c r="H155" s="98">
        <v>156738</v>
      </c>
      <c r="I155" s="99">
        <v>4.7300000000000004</v>
      </c>
      <c r="J155" s="38">
        <f t="shared" ref="J155:J164" si="59">G155/SUM(D155,G155)</f>
        <v>0.12802177373651324</v>
      </c>
      <c r="K155" s="38">
        <f t="shared" si="51"/>
        <v>4.9241543629305787E-2</v>
      </c>
      <c r="L155" s="38">
        <f t="shared" si="52"/>
        <v>3.4667253004983876E-2</v>
      </c>
    </row>
    <row r="156" spans="1:12" ht="15.75" x14ac:dyDescent="0.25">
      <c r="A156" s="96">
        <v>45474</v>
      </c>
      <c r="B156" s="107">
        <v>43055</v>
      </c>
      <c r="C156" s="108">
        <v>60168</v>
      </c>
      <c r="D156" s="108">
        <v>513008</v>
      </c>
      <c r="E156" s="108">
        <v>3196602</v>
      </c>
      <c r="F156" s="109">
        <v>144.86000000000001</v>
      </c>
      <c r="G156" s="108">
        <v>65785</v>
      </c>
      <c r="H156" s="108">
        <v>158422</v>
      </c>
      <c r="I156" s="109">
        <v>6.1</v>
      </c>
      <c r="J156" s="110">
        <f t="shared" si="59"/>
        <v>0.11365894197061817</v>
      </c>
      <c r="K156" s="105">
        <f t="shared" ref="K156:K164" si="60">H156/SUM(E156,H156)</f>
        <v>4.7219334347533726E-2</v>
      </c>
      <c r="L156" s="105">
        <f t="shared" ref="L156" si="61">I156/SUM(F156,I156)</f>
        <v>4.0408055113937462E-2</v>
      </c>
    </row>
    <row r="157" spans="1:12" ht="15.75" x14ac:dyDescent="0.25">
      <c r="A157" s="96">
        <v>45505</v>
      </c>
      <c r="B157" s="93">
        <v>44302</v>
      </c>
      <c r="C157" s="94">
        <v>61133</v>
      </c>
      <c r="D157" s="94">
        <v>358491</v>
      </c>
      <c r="E157" s="94">
        <v>2930721</v>
      </c>
      <c r="F157" s="95">
        <v>132.85</v>
      </c>
      <c r="G157" s="94">
        <v>47912</v>
      </c>
      <c r="H157" s="94">
        <v>147458</v>
      </c>
      <c r="I157" s="118">
        <v>5.96</v>
      </c>
      <c r="J157" s="119">
        <f t="shared" si="59"/>
        <v>0.11789283051552277</v>
      </c>
      <c r="K157" s="119">
        <f t="shared" si="60"/>
        <v>4.7904296663709288E-2</v>
      </c>
      <c r="L157" s="119">
        <f t="shared" ref="L157:L164" si="62">I157/SUM(F157,I157)</f>
        <v>4.2936387868309202E-2</v>
      </c>
    </row>
    <row r="158" spans="1:12" ht="15.75" x14ac:dyDescent="0.25">
      <c r="A158" s="96">
        <v>45536</v>
      </c>
      <c r="B158" s="107">
        <v>50554</v>
      </c>
      <c r="C158" s="108">
        <v>67728</v>
      </c>
      <c r="D158" s="108">
        <v>422685</v>
      </c>
      <c r="E158" s="108">
        <v>3321949</v>
      </c>
      <c r="F158" s="109">
        <v>148.07</v>
      </c>
      <c r="G158" s="108">
        <v>56954</v>
      </c>
      <c r="H158" s="120">
        <v>161917</v>
      </c>
      <c r="I158" s="75">
        <v>6.51</v>
      </c>
      <c r="J158" s="38">
        <f t="shared" si="59"/>
        <v>0.11874347165263875</v>
      </c>
      <c r="K158" s="38">
        <f t="shared" si="60"/>
        <v>4.6476242197604614E-2</v>
      </c>
      <c r="L158" s="38">
        <f t="shared" si="62"/>
        <v>4.211411566826239E-2</v>
      </c>
    </row>
    <row r="159" spans="1:12" ht="15.75" x14ac:dyDescent="0.25">
      <c r="A159" s="96">
        <v>45566</v>
      </c>
      <c r="B159" s="107">
        <v>50759</v>
      </c>
      <c r="C159" s="108">
        <v>68206</v>
      </c>
      <c r="D159" s="108">
        <v>397844</v>
      </c>
      <c r="E159" s="108">
        <v>3247335</v>
      </c>
      <c r="F159" s="109">
        <v>151.44999999999999</v>
      </c>
      <c r="G159" s="108">
        <v>69614</v>
      </c>
      <c r="H159" s="108">
        <v>166009</v>
      </c>
      <c r="I159" s="121">
        <v>7.86</v>
      </c>
      <c r="J159" s="122">
        <f t="shared" si="59"/>
        <v>0.14892033081046854</v>
      </c>
      <c r="K159" s="122">
        <f t="shared" si="60"/>
        <v>4.8635297233446145E-2</v>
      </c>
      <c r="L159" s="122">
        <f t="shared" si="62"/>
        <v>4.9337769129370414E-2</v>
      </c>
    </row>
    <row r="160" spans="1:12" ht="15.75" x14ac:dyDescent="0.25">
      <c r="A160" s="96">
        <v>45597</v>
      </c>
      <c r="B160" s="77">
        <v>47632</v>
      </c>
      <c r="C160" s="7">
        <v>63386</v>
      </c>
      <c r="D160" s="7">
        <v>397214</v>
      </c>
      <c r="E160" s="7">
        <v>3259243</v>
      </c>
      <c r="F160" s="75">
        <v>142.08000000000001</v>
      </c>
      <c r="G160" s="7">
        <v>58253</v>
      </c>
      <c r="H160" s="7">
        <v>166025</v>
      </c>
      <c r="I160" s="75">
        <v>7.9</v>
      </c>
      <c r="J160" s="38">
        <f t="shared" si="59"/>
        <v>0.12789730101192842</v>
      </c>
      <c r="K160" s="38">
        <f t="shared" si="60"/>
        <v>4.8470659814064183E-2</v>
      </c>
      <c r="L160" s="38">
        <f t="shared" si="62"/>
        <v>5.2673689825310038E-2</v>
      </c>
    </row>
    <row r="161" spans="1:12" ht="15.75" x14ac:dyDescent="0.25">
      <c r="A161" s="96">
        <v>45627</v>
      </c>
      <c r="B161" s="77">
        <v>42254</v>
      </c>
      <c r="C161" s="7">
        <v>56468</v>
      </c>
      <c r="D161" s="7">
        <v>366240</v>
      </c>
      <c r="E161" s="7">
        <v>2806201</v>
      </c>
      <c r="F161" s="75">
        <v>124.29</v>
      </c>
      <c r="G161" s="7">
        <v>52058</v>
      </c>
      <c r="H161" s="7">
        <v>133222</v>
      </c>
      <c r="I161" s="75">
        <v>6.4</v>
      </c>
      <c r="J161" s="38">
        <f t="shared" si="59"/>
        <v>0.12445194574203081</v>
      </c>
      <c r="K161" s="38">
        <f t="shared" si="60"/>
        <v>4.5322500368269555E-2</v>
      </c>
      <c r="L161" s="38">
        <f t="shared" si="62"/>
        <v>4.8970847042619947E-2</v>
      </c>
    </row>
    <row r="162" spans="1:12" ht="15.75" x14ac:dyDescent="0.25">
      <c r="A162" s="96">
        <v>45658</v>
      </c>
      <c r="B162" s="77">
        <v>60584</v>
      </c>
      <c r="C162" s="7">
        <v>81548</v>
      </c>
      <c r="D162" s="7">
        <v>451474</v>
      </c>
      <c r="E162" s="7">
        <v>3863039</v>
      </c>
      <c r="F162" s="75">
        <v>166.1</v>
      </c>
      <c r="G162" s="7">
        <v>73245</v>
      </c>
      <c r="H162" s="7">
        <v>195767</v>
      </c>
      <c r="I162" s="75">
        <v>7.06</v>
      </c>
      <c r="J162" s="38">
        <f t="shared" si="59"/>
        <v>0.13958899906426106</v>
      </c>
      <c r="K162" s="38">
        <f>H162/SUM(E162,H162)</f>
        <v>4.8232657584521159E-2</v>
      </c>
      <c r="L162" s="38">
        <f t="shared" si="62"/>
        <v>4.0771540771540771E-2</v>
      </c>
    </row>
    <row r="163" spans="1:12" ht="15.75" x14ac:dyDescent="0.25">
      <c r="A163" s="96">
        <v>45689</v>
      </c>
      <c r="B163" s="77">
        <v>56627</v>
      </c>
      <c r="C163" s="7">
        <v>76129</v>
      </c>
      <c r="D163" s="7">
        <v>484724</v>
      </c>
      <c r="E163" s="7">
        <v>3734012</v>
      </c>
      <c r="F163" s="75">
        <v>163.08000000000001</v>
      </c>
      <c r="G163" s="7">
        <v>73664</v>
      </c>
      <c r="H163" s="7">
        <v>209218</v>
      </c>
      <c r="I163" s="75">
        <v>7.83</v>
      </c>
      <c r="J163" s="38">
        <f>G163/SUM(D163,G163)</f>
        <v>0.13192260578665729</v>
      </c>
      <c r="K163" s="38">
        <f>H163/SUM(E163,H163)</f>
        <v>5.3057518836081077E-2</v>
      </c>
      <c r="L163" s="38">
        <f t="shared" si="62"/>
        <v>4.5813586097946279E-2</v>
      </c>
    </row>
    <row r="164" spans="1:12" ht="15.75" x14ac:dyDescent="0.25">
      <c r="A164" s="96">
        <v>45717</v>
      </c>
      <c r="B164" s="77">
        <v>51327</v>
      </c>
      <c r="C164" s="7">
        <v>69675</v>
      </c>
      <c r="D164" s="7">
        <v>447238</v>
      </c>
      <c r="E164" s="7">
        <v>3427316</v>
      </c>
      <c r="F164" s="75">
        <v>149.07</v>
      </c>
      <c r="G164" s="7">
        <v>51820</v>
      </c>
      <c r="H164" s="154">
        <v>162.11799999999999</v>
      </c>
      <c r="I164" s="75">
        <v>6.33</v>
      </c>
      <c r="J164" s="38">
        <f t="shared" si="59"/>
        <v>0.10383562631998686</v>
      </c>
      <c r="K164" s="38">
        <f>H164/SUM(E164,H164)</f>
        <v>4.7299499637534961E-5</v>
      </c>
      <c r="L164" s="38">
        <f>I164/SUM(F164,I164)</f>
        <v>4.073359073359073E-2</v>
      </c>
    </row>
    <row r="165" spans="1:12" ht="15.75" thickBot="1" x14ac:dyDescent="0.3">
      <c r="B165" s="76"/>
      <c r="C165" s="76"/>
      <c r="D165" s="76"/>
      <c r="E165" s="76"/>
      <c r="F165" s="76"/>
      <c r="G165" s="76"/>
      <c r="H165" s="76"/>
      <c r="I165" s="76"/>
    </row>
    <row r="166" spans="1:12" ht="15.75" thickBot="1" x14ac:dyDescent="0.3">
      <c r="A166" s="31" t="s">
        <v>34</v>
      </c>
      <c r="B166" s="49" t="s">
        <v>35</v>
      </c>
      <c r="C166" s="32">
        <f>SUM(C10:C164)</f>
        <v>5160917</v>
      </c>
      <c r="D166" s="32">
        <f>SUM(D10:D164)</f>
        <v>65595019</v>
      </c>
      <c r="E166" s="32">
        <f>SUM(E10:E164)</f>
        <v>378118500</v>
      </c>
      <c r="F166" s="32">
        <f>SUM(F10:F164)</f>
        <v>9605.5100000000039</v>
      </c>
      <c r="G166" s="32">
        <f>SUM(G10:G164)</f>
        <v>43995657</v>
      </c>
      <c r="H166" s="32">
        <f>SUM(H10:H164)</f>
        <v>65097811.118000001</v>
      </c>
      <c r="I166" s="50">
        <f>SUM(I10:I164)</f>
        <v>865.74000000000046</v>
      </c>
      <c r="J166" s="33">
        <f>G166/SUM(D166,G166)</f>
        <v>0.40145438102781661</v>
      </c>
      <c r="K166" s="33">
        <f>H166/SUM(E166,H166)</f>
        <v>0.14687593729073892</v>
      </c>
      <c r="L166" s="33">
        <f>I166/SUM(F166,I166)</f>
        <v>8.2677808284588775E-2</v>
      </c>
    </row>
    <row r="167" spans="1:12" ht="15.75" thickBot="1" x14ac:dyDescent="0.3">
      <c r="A167" s="14"/>
    </row>
    <row r="168" spans="1:12" ht="15.75" thickBot="1" x14ac:dyDescent="0.3">
      <c r="A168" s="140" t="s">
        <v>36</v>
      </c>
      <c r="B168" s="141"/>
      <c r="C168" s="141"/>
      <c r="D168" s="141"/>
      <c r="E168" s="141"/>
      <c r="F168" s="141"/>
      <c r="G168" s="141"/>
      <c r="H168" s="141"/>
      <c r="I168" s="141"/>
      <c r="J168" s="141"/>
      <c r="K168" s="141"/>
      <c r="L168" s="142"/>
    </row>
    <row r="169" spans="1:12" x14ac:dyDescent="0.25">
      <c r="A169" s="59" t="s">
        <v>37</v>
      </c>
      <c r="B169" s="60" t="s">
        <v>35</v>
      </c>
      <c r="C169" s="61">
        <f t="shared" ref="C169:I169" si="63">SUM(C10:C17)</f>
        <v>76491</v>
      </c>
      <c r="D169" s="61">
        <f t="shared" si="63"/>
        <v>1597797</v>
      </c>
      <c r="E169" s="61">
        <f t="shared" si="63"/>
        <v>15373731</v>
      </c>
      <c r="F169" s="61">
        <f t="shared" si="63"/>
        <v>0</v>
      </c>
      <c r="G169" s="61">
        <f t="shared" si="63"/>
        <v>8202059</v>
      </c>
      <c r="H169" s="61">
        <f t="shared" si="63"/>
        <v>8391158</v>
      </c>
      <c r="I169" s="61">
        <f t="shared" si="63"/>
        <v>0</v>
      </c>
      <c r="J169" s="64">
        <f t="shared" ref="J169:J175" si="64">G169/SUM(D169,G169)</f>
        <v>0.836957094063423</v>
      </c>
      <c r="K169" s="64">
        <f t="shared" ref="K169:K175" si="65">H169/SUM(E169,H169)</f>
        <v>0.35309056145812423</v>
      </c>
      <c r="L169" s="65" t="s">
        <v>17</v>
      </c>
    </row>
    <row r="170" spans="1:12" x14ac:dyDescent="0.25">
      <c r="A170" s="55">
        <v>2013</v>
      </c>
      <c r="B170" s="51" t="s">
        <v>35</v>
      </c>
      <c r="C170" s="44">
        <f t="shared" ref="C170:I170" si="66">SUM(C18:C29)</f>
        <v>146405</v>
      </c>
      <c r="D170" s="44">
        <f t="shared" si="66"/>
        <v>2607839</v>
      </c>
      <c r="E170" s="44">
        <f t="shared" si="66"/>
        <v>32024700</v>
      </c>
      <c r="F170" s="44">
        <f t="shared" si="66"/>
        <v>0</v>
      </c>
      <c r="G170" s="44">
        <f t="shared" si="66"/>
        <v>5225877</v>
      </c>
      <c r="H170" s="44">
        <f t="shared" si="66"/>
        <v>8476276</v>
      </c>
      <c r="I170" s="44">
        <f t="shared" si="66"/>
        <v>0</v>
      </c>
      <c r="J170" s="38">
        <f t="shared" si="64"/>
        <v>0.66710064546634062</v>
      </c>
      <c r="K170" s="38">
        <f t="shared" si="65"/>
        <v>0.20928572190457831</v>
      </c>
      <c r="L170" s="48" t="s">
        <v>17</v>
      </c>
    </row>
    <row r="171" spans="1:12" x14ac:dyDescent="0.25">
      <c r="A171" s="55">
        <v>2014</v>
      </c>
      <c r="B171" s="51" t="s">
        <v>35</v>
      </c>
      <c r="C171" s="44">
        <f t="shared" ref="C171:I171" si="67">SUM(C30:C41)</f>
        <v>192407</v>
      </c>
      <c r="D171" s="44">
        <f t="shared" si="67"/>
        <v>3268225</v>
      </c>
      <c r="E171" s="44">
        <f t="shared" si="67"/>
        <v>23652785</v>
      </c>
      <c r="F171" s="44">
        <f t="shared" si="67"/>
        <v>123.63</v>
      </c>
      <c r="G171" s="44">
        <f t="shared" si="67"/>
        <v>916195</v>
      </c>
      <c r="H171" s="44">
        <f t="shared" si="67"/>
        <v>3195103</v>
      </c>
      <c r="I171" s="44">
        <f t="shared" si="67"/>
        <v>7.8000000000000007</v>
      </c>
      <c r="J171" s="38">
        <f t="shared" si="64"/>
        <v>0.21895388130254612</v>
      </c>
      <c r="K171" s="38">
        <f t="shared" si="65"/>
        <v>0.1190076105800203</v>
      </c>
      <c r="L171" s="48">
        <f t="shared" ref="L171:L176" si="68">I171/SUM(F171,I171)</f>
        <v>5.9347181008902079E-2</v>
      </c>
    </row>
    <row r="172" spans="1:12" x14ac:dyDescent="0.25">
      <c r="A172" s="55">
        <v>2015</v>
      </c>
      <c r="B172" s="51" t="s">
        <v>35</v>
      </c>
      <c r="C172" s="44">
        <f t="shared" ref="C172:I172" si="69">SUM(C42:C53)</f>
        <v>185200</v>
      </c>
      <c r="D172" s="44">
        <f t="shared" si="69"/>
        <v>2909099</v>
      </c>
      <c r="E172" s="44">
        <f t="shared" si="69"/>
        <v>21811868</v>
      </c>
      <c r="F172" s="44">
        <f t="shared" si="69"/>
        <v>528.70000000000005</v>
      </c>
      <c r="G172" s="44">
        <f t="shared" si="69"/>
        <v>830387</v>
      </c>
      <c r="H172" s="44">
        <f t="shared" si="69"/>
        <v>2620814</v>
      </c>
      <c r="I172" s="44">
        <f t="shared" si="69"/>
        <v>55.919999999999995</v>
      </c>
      <c r="J172" s="38">
        <f t="shared" si="64"/>
        <v>0.22205912791223179</v>
      </c>
      <c r="K172" s="38">
        <f t="shared" si="65"/>
        <v>0.10726673395904715</v>
      </c>
      <c r="L172" s="48">
        <f t="shared" si="68"/>
        <v>9.5651876432554475E-2</v>
      </c>
    </row>
    <row r="173" spans="1:12" x14ac:dyDescent="0.25">
      <c r="A173" s="55">
        <v>2016</v>
      </c>
      <c r="B173" s="51" t="s">
        <v>35</v>
      </c>
      <c r="C173" s="44">
        <f t="shared" ref="C173:I173" si="70">SUM(C54:C65)</f>
        <v>190721</v>
      </c>
      <c r="D173" s="44">
        <f t="shared" si="70"/>
        <v>3579494</v>
      </c>
      <c r="E173" s="44">
        <f t="shared" si="70"/>
        <v>24204515</v>
      </c>
      <c r="F173" s="44">
        <f t="shared" si="70"/>
        <v>528.96999999999991</v>
      </c>
      <c r="G173" s="44">
        <f t="shared" si="70"/>
        <v>2050786</v>
      </c>
      <c r="H173" s="44">
        <f t="shared" si="70"/>
        <v>3704885</v>
      </c>
      <c r="I173" s="44">
        <f t="shared" si="70"/>
        <v>61.78</v>
      </c>
      <c r="J173" s="38">
        <f t="shared" si="64"/>
        <v>0.36424227569499207</v>
      </c>
      <c r="K173" s="38">
        <f t="shared" si="65"/>
        <v>0.13274685231499064</v>
      </c>
      <c r="L173" s="48">
        <f t="shared" si="68"/>
        <v>0.10457892509521796</v>
      </c>
    </row>
    <row r="174" spans="1:12" x14ac:dyDescent="0.25">
      <c r="A174" s="55">
        <v>2017</v>
      </c>
      <c r="B174" s="51" t="s">
        <v>35</v>
      </c>
      <c r="C174" s="44">
        <f t="shared" ref="C174:I174" si="71">SUM(C66:C77)</f>
        <v>432119</v>
      </c>
      <c r="D174" s="44">
        <f t="shared" si="71"/>
        <v>4831820</v>
      </c>
      <c r="E174" s="44">
        <f t="shared" si="71"/>
        <v>27423149</v>
      </c>
      <c r="F174" s="44">
        <f t="shared" si="71"/>
        <v>853.55000000000007</v>
      </c>
      <c r="G174" s="44">
        <f t="shared" si="71"/>
        <v>2227445</v>
      </c>
      <c r="H174" s="44">
        <f t="shared" si="71"/>
        <v>3266756</v>
      </c>
      <c r="I174" s="44">
        <f t="shared" si="71"/>
        <v>82.94</v>
      </c>
      <c r="J174" s="38">
        <f t="shared" si="64"/>
        <v>0.31553497425015209</v>
      </c>
      <c r="K174" s="38">
        <f t="shared" si="65"/>
        <v>0.10644399192503202</v>
      </c>
      <c r="L174" s="48">
        <f t="shared" si="68"/>
        <v>8.8564747087528956E-2</v>
      </c>
    </row>
    <row r="175" spans="1:12" x14ac:dyDescent="0.25">
      <c r="A175" s="55">
        <v>2018</v>
      </c>
      <c r="B175" s="51" t="s">
        <v>35</v>
      </c>
      <c r="C175" s="44">
        <f t="shared" ref="C175:I175" si="72">SUM(C78:C89)</f>
        <v>381462</v>
      </c>
      <c r="D175" s="44">
        <f t="shared" si="72"/>
        <v>5789287</v>
      </c>
      <c r="E175" s="44">
        <f t="shared" si="72"/>
        <v>25828653</v>
      </c>
      <c r="F175" s="44">
        <f t="shared" si="72"/>
        <v>711.19999999999993</v>
      </c>
      <c r="G175" s="44">
        <f t="shared" si="72"/>
        <v>1859516</v>
      </c>
      <c r="H175" s="44">
        <f t="shared" si="72"/>
        <v>2795665</v>
      </c>
      <c r="I175" s="44">
        <f t="shared" si="72"/>
        <v>68.819999999999993</v>
      </c>
      <c r="J175" s="38">
        <f t="shared" si="64"/>
        <v>0.24311202680994659</v>
      </c>
      <c r="K175" s="38">
        <f t="shared" si="65"/>
        <v>9.7667479798121307E-2</v>
      </c>
      <c r="L175" s="48">
        <f t="shared" si="68"/>
        <v>8.8228506961359962E-2</v>
      </c>
    </row>
    <row r="176" spans="1:12" x14ac:dyDescent="0.25">
      <c r="A176" s="55" t="s">
        <v>38</v>
      </c>
      <c r="B176" s="51" t="s">
        <v>35</v>
      </c>
      <c r="C176" s="44">
        <f t="shared" ref="C176:I176" si="73">SUM(C90:C101)</f>
        <v>418746</v>
      </c>
      <c r="D176" s="44">
        <f t="shared" si="73"/>
        <v>7921016</v>
      </c>
      <c r="E176" s="44">
        <f t="shared" si="73"/>
        <v>27280844</v>
      </c>
      <c r="F176" s="44">
        <f t="shared" si="73"/>
        <v>716.84</v>
      </c>
      <c r="G176" s="44">
        <f t="shared" si="73"/>
        <v>3456620</v>
      </c>
      <c r="H176" s="44">
        <f t="shared" si="73"/>
        <v>4425475</v>
      </c>
      <c r="I176" s="44">
        <f t="shared" si="73"/>
        <v>80.290000000000006</v>
      </c>
      <c r="J176" s="38">
        <f t="shared" ref="J176:J180" si="74">G176/SUM(D176,G176)</f>
        <v>0.30380827792346321</v>
      </c>
      <c r="K176" s="38">
        <f t="shared" ref="K176:K177" si="75">H176/SUM(E176,H176)</f>
        <v>0.13957706664088002</v>
      </c>
      <c r="L176" s="48">
        <f t="shared" si="68"/>
        <v>0.10072384680039644</v>
      </c>
    </row>
    <row r="177" spans="1:12" x14ac:dyDescent="0.25">
      <c r="A177" s="55" t="s">
        <v>39</v>
      </c>
      <c r="B177" s="51" t="s">
        <v>35</v>
      </c>
      <c r="C177" s="44">
        <f t="shared" ref="C177:I177" si="76">SUM(C102:C113)</f>
        <v>453431</v>
      </c>
      <c r="D177" s="44">
        <f t="shared" si="76"/>
        <v>7494561</v>
      </c>
      <c r="E177" s="44">
        <f t="shared" si="76"/>
        <v>27643929</v>
      </c>
      <c r="F177" s="44">
        <f t="shared" si="76"/>
        <v>639.53000000000009</v>
      </c>
      <c r="G177" s="44">
        <f t="shared" si="76"/>
        <v>7001077</v>
      </c>
      <c r="H177" s="44">
        <f t="shared" si="76"/>
        <v>7753726</v>
      </c>
      <c r="I177" s="44">
        <f t="shared" si="76"/>
        <v>73.759999999999991</v>
      </c>
      <c r="J177" s="38">
        <f t="shared" si="74"/>
        <v>0.48297818971472661</v>
      </c>
      <c r="K177" s="38">
        <f t="shared" si="75"/>
        <v>0.21904631818124676</v>
      </c>
      <c r="L177" s="48">
        <f t="shared" ref="L177:L182" si="77">I177/SUM(F177,I177)</f>
        <v>0.10340815096244162</v>
      </c>
    </row>
    <row r="178" spans="1:12" x14ac:dyDescent="0.25">
      <c r="A178" s="55" t="s">
        <v>40</v>
      </c>
      <c r="B178" s="51" t="s">
        <v>35</v>
      </c>
      <c r="C178" s="44">
        <f t="shared" ref="C178:I178" si="78">SUM(C114:C125)</f>
        <v>508729</v>
      </c>
      <c r="D178" s="44">
        <f t="shared" si="78"/>
        <v>5114653</v>
      </c>
      <c r="E178" s="44">
        <f t="shared" si="78"/>
        <v>36398829</v>
      </c>
      <c r="F178" s="44">
        <f t="shared" si="78"/>
        <v>683.7399999999999</v>
      </c>
      <c r="G178" s="44">
        <f t="shared" si="78"/>
        <v>5553507</v>
      </c>
      <c r="H178" s="44">
        <f t="shared" si="78"/>
        <v>8563877</v>
      </c>
      <c r="I178" s="44">
        <f t="shared" si="78"/>
        <v>162</v>
      </c>
      <c r="J178" s="38">
        <f t="shared" si="74"/>
        <v>0.52056840167376572</v>
      </c>
      <c r="K178" s="38">
        <f>H178/SUM(E178,H178)</f>
        <v>0.19046622772214822</v>
      </c>
      <c r="L178" s="48">
        <f t="shared" si="77"/>
        <v>0.19154822995246767</v>
      </c>
    </row>
    <row r="179" spans="1:12" x14ac:dyDescent="0.25">
      <c r="A179" s="55" t="s">
        <v>41</v>
      </c>
      <c r="B179" s="51" t="s">
        <v>35</v>
      </c>
      <c r="C179" s="44">
        <f t="shared" ref="C179:I179" si="79">SUM(C126:C137)</f>
        <v>596383</v>
      </c>
      <c r="D179" s="44">
        <f t="shared" si="79"/>
        <v>5365519</v>
      </c>
      <c r="E179" s="44">
        <f t="shared" si="79"/>
        <v>31681299</v>
      </c>
      <c r="F179" s="44">
        <f t="shared" si="79"/>
        <v>1225.93</v>
      </c>
      <c r="G179" s="44">
        <f t="shared" si="79"/>
        <v>4087071</v>
      </c>
      <c r="H179" s="44">
        <f t="shared" si="79"/>
        <v>6511710</v>
      </c>
      <c r="I179" s="44">
        <f t="shared" si="79"/>
        <v>107.89</v>
      </c>
      <c r="J179" s="38">
        <f t="shared" si="74"/>
        <v>0.43237578272198413</v>
      </c>
      <c r="K179" s="38">
        <f>H179/SUM(E179,H179)</f>
        <v>0.17049481490185808</v>
      </c>
      <c r="L179" s="48">
        <f t="shared" si="77"/>
        <v>8.0887975888800576E-2</v>
      </c>
    </row>
    <row r="180" spans="1:12" x14ac:dyDescent="0.25">
      <c r="A180" s="55" t="s">
        <v>42</v>
      </c>
      <c r="B180" s="51" t="s">
        <v>35</v>
      </c>
      <c r="C180" s="44">
        <f t="shared" ref="C180:I180" si="80">SUM(C138:C149)</f>
        <v>643507</v>
      </c>
      <c r="D180" s="44">
        <f t="shared" si="80"/>
        <v>8057497</v>
      </c>
      <c r="E180" s="44">
        <f t="shared" si="80"/>
        <v>36987776</v>
      </c>
      <c r="F180" s="44">
        <f t="shared" si="80"/>
        <v>1482.1599999999999</v>
      </c>
      <c r="G180" s="44">
        <f t="shared" si="80"/>
        <v>1361644</v>
      </c>
      <c r="H180" s="44">
        <f t="shared" si="80"/>
        <v>2749683</v>
      </c>
      <c r="I180" s="44">
        <f t="shared" si="80"/>
        <v>70.100000000000009</v>
      </c>
      <c r="J180" s="38">
        <f t="shared" si="74"/>
        <v>0.14456137773072938</v>
      </c>
      <c r="K180" s="38">
        <f>H180/SUM(E180,H180)</f>
        <v>6.9196246292446625E-2</v>
      </c>
      <c r="L180" s="48">
        <f t="shared" si="77"/>
        <v>4.5159960315926465E-2</v>
      </c>
    </row>
    <row r="181" spans="1:12" x14ac:dyDescent="0.25">
      <c r="A181" s="55" t="s">
        <v>43</v>
      </c>
      <c r="B181" s="51" t="s">
        <v>35</v>
      </c>
      <c r="C181" s="44">
        <f t="shared" ref="C181:I181" si="81">SUM(C150:C161)</f>
        <v>707964</v>
      </c>
      <c r="D181" s="44">
        <f t="shared" si="81"/>
        <v>5674776</v>
      </c>
      <c r="E181" s="44">
        <f t="shared" si="81"/>
        <v>36782055</v>
      </c>
      <c r="F181" s="44">
        <f t="shared" si="81"/>
        <v>1633.01</v>
      </c>
      <c r="G181" s="44">
        <f t="shared" si="81"/>
        <v>1024744</v>
      </c>
      <c r="H181" s="44">
        <f t="shared" si="81"/>
        <v>2237536</v>
      </c>
      <c r="I181" s="44">
        <f t="shared" si="81"/>
        <v>73.22</v>
      </c>
      <c r="J181" s="38">
        <f>G181/SUM(D181,G181)</f>
        <v>0.15295782384409629</v>
      </c>
      <c r="K181" s="38">
        <f>H181/SUM(E181,H181)</f>
        <v>5.7343912190161092E-2</v>
      </c>
      <c r="L181" s="48">
        <f t="shared" si="77"/>
        <v>4.2913323526136568E-2</v>
      </c>
    </row>
    <row r="182" spans="1:12" x14ac:dyDescent="0.25">
      <c r="A182" s="55" t="s">
        <v>44</v>
      </c>
      <c r="B182" s="51" t="s">
        <v>35</v>
      </c>
      <c r="C182" s="44">
        <f>SUM(C162:C164)</f>
        <v>227352</v>
      </c>
      <c r="D182" s="44">
        <f>SUM(D162:D164)</f>
        <v>1383436</v>
      </c>
      <c r="E182" s="44">
        <f>SUM(E162:E164)</f>
        <v>11024367</v>
      </c>
      <c r="F182" s="44">
        <f>SUM(F162:F164)</f>
        <v>478.25</v>
      </c>
      <c r="G182" s="44">
        <f>SUM(G162:G164)</f>
        <v>198729</v>
      </c>
      <c r="H182" s="44">
        <f>SUM(H162:H164)</f>
        <v>405147.11800000002</v>
      </c>
      <c r="I182" s="44">
        <f>SUM(I162:I164)</f>
        <v>21.22</v>
      </c>
      <c r="J182" s="38">
        <f>G182/SUM(D182,G182)</f>
        <v>0.12560573644341771</v>
      </c>
      <c r="K182" s="38">
        <f>H182/SUM(E182,H182)</f>
        <v>3.5447448930654532E-2</v>
      </c>
      <c r="L182" s="48">
        <f t="shared" si="77"/>
        <v>4.2485034136184353E-2</v>
      </c>
    </row>
    <row r="183" spans="1:12" ht="15.75" thickBot="1" x14ac:dyDescent="0.3">
      <c r="A183" s="42"/>
      <c r="B183" s="52"/>
      <c r="C183" s="53"/>
      <c r="D183" s="53"/>
      <c r="E183" s="53"/>
      <c r="F183" s="53"/>
      <c r="G183" s="53"/>
      <c r="H183" s="53"/>
      <c r="I183" s="53"/>
      <c r="J183" s="54"/>
      <c r="K183" s="54"/>
      <c r="L183" s="54"/>
    </row>
    <row r="184" spans="1:12" x14ac:dyDescent="0.25">
      <c r="A184" s="59" t="s">
        <v>45</v>
      </c>
      <c r="B184" s="60" t="s">
        <v>35</v>
      </c>
      <c r="C184" s="61">
        <f t="shared" ref="C184:I184" si="82">SUM(C170:C173)</f>
        <v>714733</v>
      </c>
      <c r="D184" s="61">
        <f t="shared" si="82"/>
        <v>12364657</v>
      </c>
      <c r="E184" s="61">
        <f t="shared" si="82"/>
        <v>101693868</v>
      </c>
      <c r="F184" s="61">
        <f t="shared" si="82"/>
        <v>1181.3</v>
      </c>
      <c r="G184" s="61">
        <f t="shared" si="82"/>
        <v>9023245</v>
      </c>
      <c r="H184" s="61">
        <f t="shared" si="82"/>
        <v>17997078</v>
      </c>
      <c r="I184" s="61">
        <f t="shared" si="82"/>
        <v>125.5</v>
      </c>
      <c r="J184" s="64">
        <f t="shared" ref="J184:L186" si="83">G184/SUM(D184,G184)</f>
        <v>0.4218854659049775</v>
      </c>
      <c r="K184" s="64">
        <f t="shared" si="83"/>
        <v>0.15036290213630696</v>
      </c>
      <c r="L184" s="65">
        <f t="shared" si="83"/>
        <v>9.6036118763391493E-2</v>
      </c>
    </row>
    <row r="185" spans="1:12" x14ac:dyDescent="0.25">
      <c r="A185" s="55" t="s">
        <v>46</v>
      </c>
      <c r="B185" s="51" t="s">
        <v>35</v>
      </c>
      <c r="C185" s="44">
        <f t="shared" ref="C185:I185" si="84">SUM(C174:C177)</f>
        <v>1685758</v>
      </c>
      <c r="D185" s="44">
        <f t="shared" si="84"/>
        <v>26036684</v>
      </c>
      <c r="E185" s="44">
        <f t="shared" si="84"/>
        <v>108176575</v>
      </c>
      <c r="F185" s="44">
        <f t="shared" si="84"/>
        <v>2921.1200000000003</v>
      </c>
      <c r="G185" s="44">
        <f t="shared" si="84"/>
        <v>14544658</v>
      </c>
      <c r="H185" s="44">
        <f t="shared" si="84"/>
        <v>18241622</v>
      </c>
      <c r="I185" s="44">
        <f t="shared" si="84"/>
        <v>305.81</v>
      </c>
      <c r="J185" s="38">
        <f>G185/SUM(D185,G185)</f>
        <v>0.3584075164394514</v>
      </c>
      <c r="K185" s="38">
        <f t="shared" ref="K185" si="85">H185/SUM(E185,H185)</f>
        <v>0.14429585639478784</v>
      </c>
      <c r="L185" s="48">
        <f t="shared" ref="L185" si="86">I185/SUM(F185,I185)</f>
        <v>9.4768092273461141E-2</v>
      </c>
    </row>
    <row r="186" spans="1:12" ht="15.75" thickBot="1" x14ac:dyDescent="0.3">
      <c r="A186" s="56" t="s">
        <v>47</v>
      </c>
      <c r="B186" s="57" t="s">
        <v>35</v>
      </c>
      <c r="C186" s="58">
        <f>SUM(C178:C181)</f>
        <v>2456583</v>
      </c>
      <c r="D186" s="58">
        <f>SUM(D178:D181)</f>
        <v>24212445</v>
      </c>
      <c r="E186" s="58">
        <f>SUM(E178:E181)</f>
        <v>141849959</v>
      </c>
      <c r="F186" s="58">
        <f t="shared" ref="F186:I186" si="87">SUM(F178:F181)</f>
        <v>5024.84</v>
      </c>
      <c r="G186" s="58">
        <f t="shared" si="87"/>
        <v>12026966</v>
      </c>
      <c r="H186" s="58">
        <f t="shared" si="87"/>
        <v>20062806</v>
      </c>
      <c r="I186" s="58">
        <f t="shared" si="87"/>
        <v>413.21000000000004</v>
      </c>
      <c r="J186" s="62">
        <f>G186/SUM(D186,G186)</f>
        <v>0.33187531662697278</v>
      </c>
      <c r="K186" s="62">
        <f t="shared" si="83"/>
        <v>0.12391120613621785</v>
      </c>
      <c r="L186" s="63">
        <f t="shared" si="83"/>
        <v>7.598495784334458E-2</v>
      </c>
    </row>
    <row r="187" spans="1:12" ht="15.75" thickBot="1" x14ac:dyDescent="0.3">
      <c r="A187" s="42"/>
    </row>
    <row r="188" spans="1:12" x14ac:dyDescent="0.25">
      <c r="A188" s="129" t="s">
        <v>48</v>
      </c>
      <c r="B188" s="130"/>
      <c r="C188" s="130"/>
      <c r="D188" s="130"/>
      <c r="E188" s="130"/>
      <c r="F188" s="130"/>
      <c r="G188" s="130"/>
      <c r="H188" s="130"/>
      <c r="I188" s="131"/>
    </row>
    <row r="189" spans="1:12" x14ac:dyDescent="0.25">
      <c r="A189" s="55" t="s">
        <v>49</v>
      </c>
      <c r="B189" s="51" t="s">
        <v>35</v>
      </c>
      <c r="C189" s="38">
        <f t="shared" ref="C189:E199" si="88">(C171/C170)-1</f>
        <v>0.31421058023974591</v>
      </c>
      <c r="D189" s="38">
        <f t="shared" si="88"/>
        <v>0.25323112354712074</v>
      </c>
      <c r="E189" s="38">
        <f t="shared" si="88"/>
        <v>-0.26142055975543876</v>
      </c>
      <c r="F189" s="38" t="s">
        <v>17</v>
      </c>
      <c r="G189" s="38">
        <f t="shared" ref="G189:H199" si="89">(G171/G170)-1</f>
        <v>-0.82468110137303263</v>
      </c>
      <c r="H189" s="38">
        <f t="shared" si="89"/>
        <v>-0.62305344941575758</v>
      </c>
      <c r="I189" s="48" t="s">
        <v>17</v>
      </c>
    </row>
    <row r="190" spans="1:12" x14ac:dyDescent="0.25">
      <c r="A190" s="55" t="s">
        <v>50</v>
      </c>
      <c r="B190" s="51" t="s">
        <v>35</v>
      </c>
      <c r="C190" s="38">
        <f t="shared" si="88"/>
        <v>-3.7457057175674491E-2</v>
      </c>
      <c r="D190" s="38">
        <f t="shared" si="88"/>
        <v>-0.10988411140603849</v>
      </c>
      <c r="E190" s="38">
        <f t="shared" si="88"/>
        <v>-7.7830876998205456E-2</v>
      </c>
      <c r="F190" s="38">
        <f t="shared" ref="F190:F199" si="90">(F172/F171)-1</f>
        <v>3.2764701124322579</v>
      </c>
      <c r="G190" s="38">
        <f t="shared" si="89"/>
        <v>-9.3656918014178192E-2</v>
      </c>
      <c r="H190" s="38">
        <f t="shared" si="89"/>
        <v>-0.17974037143716493</v>
      </c>
      <c r="I190" s="48">
        <f t="shared" ref="I190:I199" si="91">(I172/I171)-1</f>
        <v>6.1692307692307677</v>
      </c>
    </row>
    <row r="191" spans="1:12" x14ac:dyDescent="0.25">
      <c r="A191" s="55" t="s">
        <v>51</v>
      </c>
      <c r="B191" s="51" t="s">
        <v>35</v>
      </c>
      <c r="C191" s="38">
        <f t="shared" si="88"/>
        <v>2.9811015118790474E-2</v>
      </c>
      <c r="D191" s="38">
        <f t="shared" si="88"/>
        <v>0.23044764031750042</v>
      </c>
      <c r="E191" s="38">
        <f t="shared" si="88"/>
        <v>0.10969473132700047</v>
      </c>
      <c r="F191" s="38">
        <f t="shared" si="90"/>
        <v>5.1068658974817716E-4</v>
      </c>
      <c r="G191" s="38">
        <f t="shared" si="89"/>
        <v>1.4696749828694333</v>
      </c>
      <c r="H191" s="38">
        <f t="shared" si="89"/>
        <v>0.4136390449684717</v>
      </c>
      <c r="I191" s="48">
        <f t="shared" si="91"/>
        <v>0.10479256080114463</v>
      </c>
    </row>
    <row r="192" spans="1:12" x14ac:dyDescent="0.25">
      <c r="A192" s="55" t="s">
        <v>52</v>
      </c>
      <c r="B192" s="51" t="s">
        <v>35</v>
      </c>
      <c r="C192" s="38">
        <f t="shared" si="88"/>
        <v>1.2657127426974482</v>
      </c>
      <c r="D192" s="38">
        <f t="shared" si="88"/>
        <v>0.34986118149660261</v>
      </c>
      <c r="E192" s="38">
        <f t="shared" si="88"/>
        <v>0.13297659548228924</v>
      </c>
      <c r="F192" s="38">
        <f t="shared" si="90"/>
        <v>0.61360757698924373</v>
      </c>
      <c r="G192" s="38">
        <f t="shared" si="89"/>
        <v>8.6142093811836018E-2</v>
      </c>
      <c r="H192" s="38">
        <f t="shared" si="89"/>
        <v>-0.11825711189416133</v>
      </c>
      <c r="I192" s="48">
        <f t="shared" si="91"/>
        <v>0.34250566526383941</v>
      </c>
    </row>
    <row r="193" spans="1:9" x14ac:dyDescent="0.25">
      <c r="A193" s="55" t="s">
        <v>53</v>
      </c>
      <c r="B193" s="51" t="s">
        <v>35</v>
      </c>
      <c r="C193" s="38">
        <f t="shared" si="88"/>
        <v>-0.11722928174877756</v>
      </c>
      <c r="D193" s="38">
        <f t="shared" si="88"/>
        <v>0.1981586648509257</v>
      </c>
      <c r="E193" s="38">
        <f t="shared" si="88"/>
        <v>-5.8144161343396394E-2</v>
      </c>
      <c r="F193" s="38">
        <f t="shared" si="90"/>
        <v>-0.16677406127350491</v>
      </c>
      <c r="G193" s="38">
        <f t="shared" si="89"/>
        <v>-0.1651798360902289</v>
      </c>
      <c r="H193" s="38">
        <f t="shared" si="89"/>
        <v>-0.14420758697619285</v>
      </c>
      <c r="I193" s="48">
        <f t="shared" si="91"/>
        <v>-0.17024354955389442</v>
      </c>
    </row>
    <row r="194" spans="1:9" x14ac:dyDescent="0.25">
      <c r="A194" s="55" t="s">
        <v>54</v>
      </c>
      <c r="B194" s="51" t="s">
        <v>35</v>
      </c>
      <c r="C194" s="38">
        <f t="shared" si="88"/>
        <v>9.7739748651241909E-2</v>
      </c>
      <c r="D194" s="38">
        <f t="shared" si="88"/>
        <v>0.36821960977232604</v>
      </c>
      <c r="E194" s="38">
        <f t="shared" si="88"/>
        <v>5.6224031504856331E-2</v>
      </c>
      <c r="F194" s="38">
        <f t="shared" si="90"/>
        <v>7.9302587176603989E-3</v>
      </c>
      <c r="G194" s="38">
        <f t="shared" si="89"/>
        <v>0.85888155842703151</v>
      </c>
      <c r="H194" s="38">
        <f t="shared" si="89"/>
        <v>0.58297757420864094</v>
      </c>
      <c r="I194" s="48">
        <f t="shared" si="91"/>
        <v>0.16666666666666696</v>
      </c>
    </row>
    <row r="195" spans="1:9" x14ac:dyDescent="0.25">
      <c r="A195" s="55" t="s">
        <v>55</v>
      </c>
      <c r="B195" s="51" t="s">
        <v>35</v>
      </c>
      <c r="C195" s="38">
        <f t="shared" si="88"/>
        <v>8.2830641964341201E-2</v>
      </c>
      <c r="D195" s="38">
        <f t="shared" si="88"/>
        <v>-5.3838421737817499E-2</v>
      </c>
      <c r="E195" s="38">
        <f t="shared" si="88"/>
        <v>1.3309155684479546E-2</v>
      </c>
      <c r="F195" s="38">
        <f t="shared" si="90"/>
        <v>-0.10784833435634167</v>
      </c>
      <c r="G195" s="38">
        <f t="shared" si="89"/>
        <v>1.0254112398817341</v>
      </c>
      <c r="H195" s="38">
        <f t="shared" si="89"/>
        <v>0.75206638835379258</v>
      </c>
      <c r="I195" s="48">
        <f t="shared" si="91"/>
        <v>-8.133017810437182E-2</v>
      </c>
    </row>
    <row r="196" spans="1:9" x14ac:dyDescent="0.25">
      <c r="A196" s="55" t="s">
        <v>56</v>
      </c>
      <c r="B196" s="51" t="s">
        <v>35</v>
      </c>
      <c r="C196" s="38">
        <f t="shared" si="88"/>
        <v>0.12195460830865112</v>
      </c>
      <c r="D196" s="38">
        <f t="shared" si="88"/>
        <v>-0.31755135490924691</v>
      </c>
      <c r="E196" s="38">
        <f t="shared" si="88"/>
        <v>0.31670244848335405</v>
      </c>
      <c r="F196" s="38">
        <f t="shared" si="90"/>
        <v>6.9128891529716796E-2</v>
      </c>
      <c r="G196" s="38">
        <f t="shared" si="89"/>
        <v>-0.20676390218247853</v>
      </c>
      <c r="H196" s="38">
        <f t="shared" si="89"/>
        <v>0.10448537902938537</v>
      </c>
      <c r="I196" s="48">
        <f t="shared" si="91"/>
        <v>1.1963123644251628</v>
      </c>
    </row>
    <row r="197" spans="1:9" x14ac:dyDescent="0.25">
      <c r="A197" s="55" t="s">
        <v>57</v>
      </c>
      <c r="B197" s="51" t="s">
        <v>35</v>
      </c>
      <c r="C197" s="38">
        <f t="shared" si="88"/>
        <v>0.17229998682992309</v>
      </c>
      <c r="D197" s="38">
        <f t="shared" si="88"/>
        <v>4.9048488724455108E-2</v>
      </c>
      <c r="E197" s="38">
        <f t="shared" si="88"/>
        <v>-0.12960664201587369</v>
      </c>
      <c r="F197" s="38">
        <f t="shared" si="90"/>
        <v>0.79297686255009259</v>
      </c>
      <c r="G197" s="38">
        <f t="shared" si="89"/>
        <v>-0.26405584795337433</v>
      </c>
      <c r="H197" s="38">
        <f t="shared" si="89"/>
        <v>-0.23963060188743956</v>
      </c>
      <c r="I197" s="48">
        <f t="shared" si="91"/>
        <v>-0.33401234567901239</v>
      </c>
    </row>
    <row r="198" spans="1:9" ht="15.75" thickBot="1" x14ac:dyDescent="0.3">
      <c r="A198" s="56" t="s">
        <v>58</v>
      </c>
      <c r="B198" s="57" t="s">
        <v>35</v>
      </c>
      <c r="C198" s="62">
        <f t="shared" si="88"/>
        <v>7.9016336817112398E-2</v>
      </c>
      <c r="D198" s="62">
        <f t="shared" si="88"/>
        <v>0.50171810033661246</v>
      </c>
      <c r="E198" s="62">
        <f t="shared" si="88"/>
        <v>0.16749556260303589</v>
      </c>
      <c r="F198" s="62">
        <f t="shared" si="90"/>
        <v>0.20900867096816267</v>
      </c>
      <c r="G198" s="62">
        <f t="shared" si="89"/>
        <v>-0.66684111922694767</v>
      </c>
      <c r="H198" s="62">
        <f t="shared" si="89"/>
        <v>-0.57773257715715221</v>
      </c>
      <c r="I198" s="63">
        <f t="shared" si="91"/>
        <v>-0.35026415793864119</v>
      </c>
    </row>
    <row r="199" spans="1:9" ht="15.75" thickBot="1" x14ac:dyDescent="0.3">
      <c r="A199" s="56" t="s">
        <v>59</v>
      </c>
      <c r="B199" s="57" t="s">
        <v>35</v>
      </c>
      <c r="C199" s="62">
        <f>(C181/C180)-1</f>
        <v>0.10016518856826728</v>
      </c>
      <c r="D199" s="62">
        <f t="shared" si="88"/>
        <v>-0.29571478586960687</v>
      </c>
      <c r="E199" s="62">
        <f t="shared" si="88"/>
        <v>-5.5618645468167305E-3</v>
      </c>
      <c r="F199" s="62">
        <f t="shared" si="90"/>
        <v>0.10177713607167926</v>
      </c>
      <c r="G199" s="62">
        <f t="shared" si="89"/>
        <v>-0.24742149930525159</v>
      </c>
      <c r="H199" s="62">
        <f t="shared" si="89"/>
        <v>-0.18625674305001705</v>
      </c>
      <c r="I199" s="63">
        <f t="shared" si="91"/>
        <v>4.4507845934379286E-2</v>
      </c>
    </row>
    <row r="201" spans="1:9" x14ac:dyDescent="0.25">
      <c r="B201" s="66"/>
      <c r="C201" s="20" t="s">
        <v>26</v>
      </c>
      <c r="D201" s="20" t="s">
        <v>60</v>
      </c>
    </row>
    <row r="202" spans="1:9" x14ac:dyDescent="0.25">
      <c r="B202" s="43">
        <v>2013</v>
      </c>
      <c r="C202" s="67">
        <f t="shared" ref="C202:C213" si="92">C170</f>
        <v>146405</v>
      </c>
      <c r="D202" s="66"/>
    </row>
    <row r="203" spans="1:9" x14ac:dyDescent="0.25">
      <c r="B203" s="43">
        <v>2014</v>
      </c>
      <c r="C203" s="67">
        <f t="shared" si="92"/>
        <v>192407</v>
      </c>
      <c r="D203" s="68">
        <f t="shared" ref="D203:D214" si="93">C189</f>
        <v>0.31421058023974591</v>
      </c>
    </row>
    <row r="204" spans="1:9" x14ac:dyDescent="0.25">
      <c r="B204" s="43">
        <v>2015</v>
      </c>
      <c r="C204" s="67">
        <f t="shared" si="92"/>
        <v>185200</v>
      </c>
      <c r="D204" s="68">
        <f t="shared" si="93"/>
        <v>-3.7457057175674491E-2</v>
      </c>
    </row>
    <row r="205" spans="1:9" x14ac:dyDescent="0.25">
      <c r="B205" s="43">
        <v>2016</v>
      </c>
      <c r="C205" s="67">
        <f t="shared" si="92"/>
        <v>190721</v>
      </c>
      <c r="D205" s="68">
        <f t="shared" si="93"/>
        <v>2.9811015118790474E-2</v>
      </c>
    </row>
    <row r="206" spans="1:9" x14ac:dyDescent="0.25">
      <c r="B206" s="43">
        <v>2017</v>
      </c>
      <c r="C206" s="67">
        <f t="shared" si="92"/>
        <v>432119</v>
      </c>
      <c r="D206" s="68">
        <f t="shared" si="93"/>
        <v>1.2657127426974482</v>
      </c>
    </row>
    <row r="207" spans="1:9" x14ac:dyDescent="0.25">
      <c r="B207" s="43">
        <v>2018</v>
      </c>
      <c r="C207" s="67">
        <f t="shared" si="92"/>
        <v>381462</v>
      </c>
      <c r="D207" s="68">
        <f t="shared" si="93"/>
        <v>-0.11722928174877756</v>
      </c>
    </row>
    <row r="208" spans="1:9" x14ac:dyDescent="0.25">
      <c r="B208" s="43" t="s">
        <v>38</v>
      </c>
      <c r="C208" s="67">
        <f t="shared" si="92"/>
        <v>418746</v>
      </c>
      <c r="D208" s="68">
        <f t="shared" si="93"/>
        <v>9.7739748651241909E-2</v>
      </c>
    </row>
    <row r="209" spans="2:5" x14ac:dyDescent="0.25">
      <c r="B209" s="43" t="s">
        <v>39</v>
      </c>
      <c r="C209" s="67">
        <f t="shared" si="92"/>
        <v>453431</v>
      </c>
      <c r="D209" s="68">
        <f t="shared" si="93"/>
        <v>8.2830641964341201E-2</v>
      </c>
    </row>
    <row r="210" spans="2:5" x14ac:dyDescent="0.25">
      <c r="B210" s="43" t="s">
        <v>40</v>
      </c>
      <c r="C210" s="67">
        <f t="shared" si="92"/>
        <v>508729</v>
      </c>
      <c r="D210" s="68">
        <f t="shared" si="93"/>
        <v>0.12195460830865112</v>
      </c>
    </row>
    <row r="211" spans="2:5" x14ac:dyDescent="0.25">
      <c r="B211" s="43" t="s">
        <v>41</v>
      </c>
      <c r="C211" s="67">
        <f t="shared" si="92"/>
        <v>596383</v>
      </c>
      <c r="D211" s="68">
        <f t="shared" si="93"/>
        <v>0.17229998682992309</v>
      </c>
    </row>
    <row r="212" spans="2:5" x14ac:dyDescent="0.25">
      <c r="B212" s="43" t="s">
        <v>42</v>
      </c>
      <c r="C212" s="67">
        <f t="shared" si="92"/>
        <v>643507</v>
      </c>
      <c r="D212" s="68">
        <f t="shared" si="93"/>
        <v>7.9016336817112398E-2</v>
      </c>
    </row>
    <row r="213" spans="2:5" x14ac:dyDescent="0.25">
      <c r="B213" s="43" t="s">
        <v>43</v>
      </c>
      <c r="C213" s="67">
        <f t="shared" si="92"/>
        <v>707964</v>
      </c>
      <c r="D213" s="68">
        <f t="shared" si="93"/>
        <v>0.10016518856826728</v>
      </c>
    </row>
    <row r="214" spans="2:5" x14ac:dyDescent="0.25">
      <c r="B214" s="43" t="s">
        <v>44</v>
      </c>
      <c r="C214" s="67">
        <f>C182</f>
        <v>227352</v>
      </c>
      <c r="D214" s="68">
        <f t="shared" si="93"/>
        <v>0</v>
      </c>
    </row>
    <row r="216" spans="2:5" ht="90" x14ac:dyDescent="0.25">
      <c r="B216" s="66"/>
      <c r="C216" s="20" t="s">
        <v>26</v>
      </c>
      <c r="D216" s="20" t="s">
        <v>61</v>
      </c>
      <c r="E216" s="20" t="s">
        <v>62</v>
      </c>
    </row>
    <row r="217" spans="2:5" x14ac:dyDescent="0.25">
      <c r="B217" s="43">
        <v>2013</v>
      </c>
      <c r="C217" s="67">
        <f t="shared" ref="C217:C222" si="94">C202</f>
        <v>146405</v>
      </c>
      <c r="D217" s="69">
        <f t="shared" ref="D217:D229" si="95">D170/SUM($D170,$G170)</f>
        <v>0.33289935453365938</v>
      </c>
      <c r="E217" s="69">
        <f t="shared" ref="E217:E229" si="96">G170/SUM($D170,$G170)</f>
        <v>0.66710064546634062</v>
      </c>
    </row>
    <row r="218" spans="2:5" x14ac:dyDescent="0.25">
      <c r="B218" s="43">
        <v>2014</v>
      </c>
      <c r="C218" s="67">
        <f t="shared" si="94"/>
        <v>192407</v>
      </c>
      <c r="D218" s="69">
        <f t="shared" si="95"/>
        <v>0.78104611869745388</v>
      </c>
      <c r="E218" s="69">
        <f t="shared" si="96"/>
        <v>0.21895388130254612</v>
      </c>
    </row>
    <row r="219" spans="2:5" x14ac:dyDescent="0.25">
      <c r="B219" s="43">
        <v>2015</v>
      </c>
      <c r="C219" s="67">
        <f t="shared" si="94"/>
        <v>185200</v>
      </c>
      <c r="D219" s="69">
        <f t="shared" si="95"/>
        <v>0.77794087208776819</v>
      </c>
      <c r="E219" s="69">
        <f t="shared" si="96"/>
        <v>0.22205912791223179</v>
      </c>
    </row>
    <row r="220" spans="2:5" x14ac:dyDescent="0.25">
      <c r="B220" s="43">
        <v>2016</v>
      </c>
      <c r="C220" s="67">
        <f t="shared" si="94"/>
        <v>190721</v>
      </c>
      <c r="D220" s="69">
        <f t="shared" si="95"/>
        <v>0.63575772430500788</v>
      </c>
      <c r="E220" s="69">
        <f t="shared" si="96"/>
        <v>0.36424227569499207</v>
      </c>
    </row>
    <row r="221" spans="2:5" x14ac:dyDescent="0.25">
      <c r="B221" s="43">
        <v>2017</v>
      </c>
      <c r="C221" s="67">
        <f t="shared" si="94"/>
        <v>432119</v>
      </c>
      <c r="D221" s="69">
        <f t="shared" si="95"/>
        <v>0.68446502574984791</v>
      </c>
      <c r="E221" s="69">
        <f t="shared" si="96"/>
        <v>0.31553497425015209</v>
      </c>
    </row>
    <row r="222" spans="2:5" x14ac:dyDescent="0.25">
      <c r="B222" s="43">
        <v>2018</v>
      </c>
      <c r="C222" s="67">
        <f t="shared" si="94"/>
        <v>381462</v>
      </c>
      <c r="D222" s="69">
        <f t="shared" si="95"/>
        <v>0.75688797319005341</v>
      </c>
      <c r="E222" s="69">
        <f t="shared" si="96"/>
        <v>0.24311202680994659</v>
      </c>
    </row>
    <row r="223" spans="2:5" x14ac:dyDescent="0.25">
      <c r="B223" s="43" t="s">
        <v>38</v>
      </c>
      <c r="C223" s="67">
        <f t="shared" ref="C223" si="97">C208</f>
        <v>418746</v>
      </c>
      <c r="D223" s="69">
        <f t="shared" si="95"/>
        <v>0.69619172207653679</v>
      </c>
      <c r="E223" s="69">
        <f t="shared" si="96"/>
        <v>0.30380827792346321</v>
      </c>
    </row>
    <row r="224" spans="2:5" x14ac:dyDescent="0.25">
      <c r="B224" s="43" t="s">
        <v>39</v>
      </c>
      <c r="C224" s="67">
        <f t="shared" ref="C224:C228" si="98">C209</f>
        <v>453431</v>
      </c>
      <c r="D224" s="69">
        <f t="shared" si="95"/>
        <v>0.51702181028527339</v>
      </c>
      <c r="E224" s="69">
        <f t="shared" si="96"/>
        <v>0.48297818971472661</v>
      </c>
    </row>
    <row r="225" spans="2:5" x14ac:dyDescent="0.25">
      <c r="B225" s="43" t="s">
        <v>40</v>
      </c>
      <c r="C225" s="67">
        <f t="shared" si="98"/>
        <v>508729</v>
      </c>
      <c r="D225" s="69">
        <f t="shared" si="95"/>
        <v>0.47943159832623433</v>
      </c>
      <c r="E225" s="69">
        <f t="shared" si="96"/>
        <v>0.52056840167376572</v>
      </c>
    </row>
    <row r="226" spans="2:5" x14ac:dyDescent="0.25">
      <c r="B226" s="43" t="s">
        <v>41</v>
      </c>
      <c r="C226" s="67">
        <f t="shared" si="98"/>
        <v>596383</v>
      </c>
      <c r="D226" s="69">
        <f t="shared" si="95"/>
        <v>0.56762421727801582</v>
      </c>
      <c r="E226" s="69">
        <f t="shared" si="96"/>
        <v>0.43237578272198413</v>
      </c>
    </row>
    <row r="227" spans="2:5" x14ac:dyDescent="0.25">
      <c r="B227" s="43" t="s">
        <v>42</v>
      </c>
      <c r="C227" s="67">
        <f t="shared" si="98"/>
        <v>643507</v>
      </c>
      <c r="D227" s="69">
        <f t="shared" si="95"/>
        <v>0.85543862226927059</v>
      </c>
      <c r="E227" s="69">
        <f t="shared" si="96"/>
        <v>0.14456137773072938</v>
      </c>
    </row>
    <row r="228" spans="2:5" x14ac:dyDescent="0.25">
      <c r="B228" s="43" t="s">
        <v>43</v>
      </c>
      <c r="C228" s="67">
        <f t="shared" si="98"/>
        <v>707964</v>
      </c>
      <c r="D228" s="69">
        <f t="shared" si="95"/>
        <v>0.84704217615590371</v>
      </c>
      <c r="E228" s="69">
        <f t="shared" si="96"/>
        <v>0.15295782384409629</v>
      </c>
    </row>
    <row r="229" spans="2:5" x14ac:dyDescent="0.25">
      <c r="B229" s="43" t="s">
        <v>44</v>
      </c>
      <c r="C229" s="67">
        <f>C214</f>
        <v>227352</v>
      </c>
      <c r="D229" s="69">
        <f t="shared" si="95"/>
        <v>0.87439426355658223</v>
      </c>
      <c r="E229" s="69">
        <f t="shared" si="96"/>
        <v>0.12560573644341771</v>
      </c>
    </row>
  </sheetData>
  <mergeCells count="6">
    <mergeCell ref="A188:I188"/>
    <mergeCell ref="E1:F1"/>
    <mergeCell ref="B8:F8"/>
    <mergeCell ref="G8:I8"/>
    <mergeCell ref="J8:L8"/>
    <mergeCell ref="A168:L168"/>
  </mergeCells>
  <phoneticPr fontId="11" type="noConversion"/>
  <hyperlinks>
    <hyperlink ref="A5" r:id="rId1" xr:uid="{00000000-0004-0000-0200-000000000000}"/>
    <hyperlink ref="E1" location="INDICE!A1" display="voltar ao Índice" xr:uid="{00000000-0004-0000-0200-000001000000}"/>
  </hyperlinks>
  <pageMargins left="0.511811024" right="0.511811024" top="0.78740157499999996" bottom="0.78740157499999996" header="0.31496062000000002" footer="0.31496062000000002"/>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70"/>
  <sheetViews>
    <sheetView showGridLines="0" topLeftCell="E1" zoomScale="90" zoomScaleNormal="90" workbookViewId="0">
      <pane ySplit="9" topLeftCell="A108" activePane="bottomLeft" state="frozen"/>
      <selection activeCell="C37" sqref="C37"/>
      <selection pane="bottomLeft" activeCell="B121" sqref="B121:I121"/>
    </sheetView>
  </sheetViews>
  <sheetFormatPr defaultRowHeight="15" x14ac:dyDescent="0.25"/>
  <cols>
    <col min="1" max="1" width="27.28515625" customWidth="1"/>
    <col min="2" max="9" width="18" customWidth="1"/>
    <col min="10" max="12" width="10.5703125" customWidth="1"/>
  </cols>
  <sheetData>
    <row r="1" spans="1:12" x14ac:dyDescent="0.25">
      <c r="A1" s="14" t="s">
        <v>0</v>
      </c>
      <c r="E1" s="132" t="s">
        <v>19</v>
      </c>
      <c r="F1" s="132"/>
    </row>
    <row r="2" spans="1:12" x14ac:dyDescent="0.25">
      <c r="A2" s="14" t="s">
        <v>1</v>
      </c>
    </row>
    <row r="3" spans="1:12" x14ac:dyDescent="0.25">
      <c r="A3" s="14" t="s">
        <v>2</v>
      </c>
    </row>
    <row r="4" spans="1:12" x14ac:dyDescent="0.25">
      <c r="A4" s="14" t="s">
        <v>7</v>
      </c>
    </row>
    <row r="5" spans="1:12" x14ac:dyDescent="0.25">
      <c r="A5" s="15" t="s">
        <v>63</v>
      </c>
    </row>
    <row r="6" spans="1:12" x14ac:dyDescent="0.25">
      <c r="A6" t="str">
        <f>INDICE!A5</f>
        <v>Data de atualização: 07/04/2025</v>
      </c>
    </row>
    <row r="8" spans="1:12" ht="37.5" customHeight="1" x14ac:dyDescent="0.25">
      <c r="B8" s="133" t="s">
        <v>21</v>
      </c>
      <c r="C8" s="134"/>
      <c r="D8" s="134"/>
      <c r="E8" s="134"/>
      <c r="F8" s="135"/>
      <c r="G8" s="136" t="s">
        <v>22</v>
      </c>
      <c r="H8" s="134"/>
      <c r="I8" s="135"/>
      <c r="J8" s="137" t="s">
        <v>23</v>
      </c>
      <c r="K8" s="138"/>
      <c r="L8" s="139"/>
    </row>
    <row r="9" spans="1:12" x14ac:dyDescent="0.25">
      <c r="A9" s="1" t="s">
        <v>24</v>
      </c>
      <c r="B9" s="19" t="s">
        <v>25</v>
      </c>
      <c r="C9" s="20" t="s">
        <v>26</v>
      </c>
      <c r="D9" s="21" t="s">
        <v>27</v>
      </c>
      <c r="E9" s="22" t="s">
        <v>28</v>
      </c>
      <c r="F9" s="27" t="s">
        <v>29</v>
      </c>
      <c r="G9" s="23" t="s">
        <v>27</v>
      </c>
      <c r="H9" s="22" t="s">
        <v>28</v>
      </c>
      <c r="I9" s="27" t="s">
        <v>29</v>
      </c>
      <c r="J9" s="23" t="s">
        <v>30</v>
      </c>
      <c r="K9" s="22" t="s">
        <v>31</v>
      </c>
      <c r="L9" s="27" t="s">
        <v>32</v>
      </c>
    </row>
    <row r="10" spans="1:12" ht="15.75" x14ac:dyDescent="0.25">
      <c r="A10" s="2">
        <v>42339</v>
      </c>
      <c r="B10" s="7">
        <v>532</v>
      </c>
      <c r="C10" s="7">
        <v>854</v>
      </c>
      <c r="D10" s="7">
        <v>29942</v>
      </c>
      <c r="E10" s="7">
        <v>65189</v>
      </c>
      <c r="F10" s="36">
        <v>2.91</v>
      </c>
      <c r="G10" s="24">
        <v>7098</v>
      </c>
      <c r="H10" s="7">
        <v>75332</v>
      </c>
      <c r="I10" s="34">
        <v>3.78</v>
      </c>
      <c r="J10" s="30">
        <f t="shared" ref="J10:K31" si="0">G10/SUM(D10,G10)</f>
        <v>0.19163066954643629</v>
      </c>
      <c r="K10" s="38">
        <f t="shared" si="0"/>
        <v>0.53609069107108542</v>
      </c>
      <c r="L10" s="38">
        <f>I10/SUM(F10,I10)</f>
        <v>0.56502242152466364</v>
      </c>
    </row>
    <row r="11" spans="1:12" ht="15.75" x14ac:dyDescent="0.25">
      <c r="A11" s="2">
        <v>42370</v>
      </c>
      <c r="B11" s="6">
        <v>502</v>
      </c>
      <c r="C11" s="6">
        <v>763</v>
      </c>
      <c r="D11" s="6">
        <v>8113</v>
      </c>
      <c r="E11" s="6">
        <v>24044</v>
      </c>
      <c r="F11" s="28">
        <v>1.93</v>
      </c>
      <c r="G11" s="25">
        <v>491145</v>
      </c>
      <c r="H11" s="6">
        <v>494798</v>
      </c>
      <c r="I11" s="8">
        <v>18.309999999999999</v>
      </c>
      <c r="J11" s="30">
        <f t="shared" si="0"/>
        <v>0.98374988482908632</v>
      </c>
      <c r="K11" s="38">
        <f t="shared" si="0"/>
        <v>0.95365833914756326</v>
      </c>
      <c r="L11" s="38">
        <f t="shared" ref="L11:L58" si="1">I11/SUM(F11,I11)</f>
        <v>0.90464426877470361</v>
      </c>
    </row>
    <row r="12" spans="1:12" ht="15.75" x14ac:dyDescent="0.25">
      <c r="A12" s="2">
        <v>42401</v>
      </c>
      <c r="B12" s="7">
        <v>674</v>
      </c>
      <c r="C12" s="7">
        <v>926</v>
      </c>
      <c r="D12" s="7">
        <v>14019</v>
      </c>
      <c r="E12" s="7">
        <v>34399</v>
      </c>
      <c r="F12" s="36">
        <v>3.82</v>
      </c>
      <c r="G12" s="24">
        <v>12588</v>
      </c>
      <c r="H12" s="7">
        <v>131288</v>
      </c>
      <c r="I12" s="34">
        <v>4.63</v>
      </c>
      <c r="J12" s="30">
        <f t="shared" si="0"/>
        <v>0.47310858044875409</v>
      </c>
      <c r="K12" s="38">
        <f t="shared" si="0"/>
        <v>0.79238564280842794</v>
      </c>
      <c r="L12" s="38">
        <f t="shared" si="1"/>
        <v>0.54792899408284024</v>
      </c>
    </row>
    <row r="13" spans="1:12" ht="15.75" x14ac:dyDescent="0.25">
      <c r="A13" s="2">
        <v>42430</v>
      </c>
      <c r="B13" s="7">
        <v>1019</v>
      </c>
      <c r="C13" s="7">
        <v>1433</v>
      </c>
      <c r="D13" s="7">
        <v>16134</v>
      </c>
      <c r="E13" s="7">
        <v>48419</v>
      </c>
      <c r="F13" s="36">
        <v>3.89</v>
      </c>
      <c r="G13" s="24">
        <v>33701</v>
      </c>
      <c r="H13" s="7">
        <v>36989</v>
      </c>
      <c r="I13" s="34">
        <v>1.82</v>
      </c>
      <c r="J13" s="30">
        <f t="shared" si="0"/>
        <v>0.67625163038025482</v>
      </c>
      <c r="K13" s="38">
        <f t="shared" si="0"/>
        <v>0.43308589359310601</v>
      </c>
      <c r="L13" s="38">
        <f t="shared" si="1"/>
        <v>0.31873905429071803</v>
      </c>
    </row>
    <row r="14" spans="1:12" ht="15.75" x14ac:dyDescent="0.25">
      <c r="A14" s="2">
        <v>42461</v>
      </c>
      <c r="B14" s="7">
        <v>1165</v>
      </c>
      <c r="C14" s="7">
        <v>1444</v>
      </c>
      <c r="D14" s="7">
        <v>14727</v>
      </c>
      <c r="E14" s="7">
        <v>46188</v>
      </c>
      <c r="F14" s="36">
        <v>5.9</v>
      </c>
      <c r="G14" s="24">
        <v>550651</v>
      </c>
      <c r="H14" s="7">
        <v>556548</v>
      </c>
      <c r="I14" s="34">
        <v>20.34</v>
      </c>
      <c r="J14" s="30">
        <f t="shared" si="0"/>
        <v>0.97395194011793884</v>
      </c>
      <c r="K14" s="38">
        <f t="shared" si="0"/>
        <v>0.92336943537469141</v>
      </c>
      <c r="L14" s="38">
        <f t="shared" si="1"/>
        <v>0.77515243902439013</v>
      </c>
    </row>
    <row r="15" spans="1:12" ht="15.75" x14ac:dyDescent="0.25">
      <c r="A15" s="2">
        <v>42491</v>
      </c>
      <c r="B15" s="7">
        <v>1626</v>
      </c>
      <c r="C15" s="7">
        <v>2139</v>
      </c>
      <c r="D15" s="7">
        <v>24817</v>
      </c>
      <c r="E15" s="7">
        <v>66911</v>
      </c>
      <c r="F15" s="36">
        <v>5.8</v>
      </c>
      <c r="G15" s="24">
        <v>35434</v>
      </c>
      <c r="H15" s="7">
        <v>40494</v>
      </c>
      <c r="I15" s="34">
        <v>2.2400000000000002</v>
      </c>
      <c r="J15" s="30">
        <f t="shared" si="0"/>
        <v>0.5881064214701831</v>
      </c>
      <c r="K15" s="38">
        <f t="shared" si="0"/>
        <v>0.3770215539313812</v>
      </c>
      <c r="L15" s="38">
        <f t="shared" si="1"/>
        <v>0.27860696517412942</v>
      </c>
    </row>
    <row r="16" spans="1:12" ht="15.75" x14ac:dyDescent="0.25">
      <c r="A16" s="2">
        <v>42522</v>
      </c>
      <c r="B16" s="7">
        <v>1487</v>
      </c>
      <c r="C16" s="7">
        <v>1935</v>
      </c>
      <c r="D16" s="7">
        <v>19751</v>
      </c>
      <c r="E16" s="7">
        <v>58682</v>
      </c>
      <c r="F16" s="36">
        <v>4.43</v>
      </c>
      <c r="G16" s="24">
        <v>23806</v>
      </c>
      <c r="H16" s="7">
        <v>30447</v>
      </c>
      <c r="I16" s="34">
        <v>4.3899999999999997</v>
      </c>
      <c r="J16" s="30">
        <f t="shared" si="0"/>
        <v>0.54654820120761305</v>
      </c>
      <c r="K16" s="38">
        <f t="shared" si="0"/>
        <v>0.34160598682808063</v>
      </c>
      <c r="L16" s="38">
        <f t="shared" si="1"/>
        <v>0.49773242630385484</v>
      </c>
    </row>
    <row r="17" spans="1:12" ht="15.75" x14ac:dyDescent="0.25">
      <c r="A17" s="2">
        <v>42552</v>
      </c>
      <c r="B17" s="7">
        <v>1414</v>
      </c>
      <c r="C17" s="7">
        <v>2028</v>
      </c>
      <c r="D17" s="7">
        <v>25122</v>
      </c>
      <c r="E17" s="7">
        <v>63195</v>
      </c>
      <c r="F17" s="36">
        <v>8.25</v>
      </c>
      <c r="G17" s="24">
        <v>333905</v>
      </c>
      <c r="H17" s="7">
        <v>33987</v>
      </c>
      <c r="I17" s="34">
        <v>16.850000000000001</v>
      </c>
      <c r="J17" s="30">
        <f t="shared" si="0"/>
        <v>0.93002754667476262</v>
      </c>
      <c r="K17" s="38">
        <f t="shared" si="0"/>
        <v>0.34972525776378344</v>
      </c>
      <c r="L17" s="38">
        <f t="shared" si="1"/>
        <v>0.67131474103585664</v>
      </c>
    </row>
    <row r="18" spans="1:12" ht="15.75" x14ac:dyDescent="0.25">
      <c r="A18" s="2">
        <v>42583</v>
      </c>
      <c r="B18" s="7">
        <v>1666</v>
      </c>
      <c r="C18" s="7">
        <v>2298</v>
      </c>
      <c r="D18" s="7">
        <v>58482</v>
      </c>
      <c r="E18" s="7">
        <v>106495</v>
      </c>
      <c r="F18" s="36">
        <v>9.69</v>
      </c>
      <c r="G18" s="24">
        <v>57179</v>
      </c>
      <c r="H18" s="7">
        <v>63112</v>
      </c>
      <c r="I18" s="34">
        <v>6.22</v>
      </c>
      <c r="J18" s="30">
        <f t="shared" si="0"/>
        <v>0.49436715919800106</v>
      </c>
      <c r="K18" s="38">
        <f t="shared" si="0"/>
        <v>0.37210728330788234</v>
      </c>
      <c r="L18" s="38">
        <f t="shared" si="1"/>
        <v>0.39094908862350719</v>
      </c>
    </row>
    <row r="19" spans="1:12" ht="15.75" x14ac:dyDescent="0.25">
      <c r="A19" s="2">
        <v>42614</v>
      </c>
      <c r="B19" s="7">
        <v>2042</v>
      </c>
      <c r="C19" s="7">
        <v>2872</v>
      </c>
      <c r="D19" s="7">
        <v>29736</v>
      </c>
      <c r="E19" s="7">
        <v>91692</v>
      </c>
      <c r="F19" s="36">
        <v>17.05</v>
      </c>
      <c r="G19" s="24">
        <v>108481</v>
      </c>
      <c r="H19" s="7">
        <v>115273</v>
      </c>
      <c r="I19" s="34">
        <v>5.58</v>
      </c>
      <c r="J19" s="30">
        <f t="shared" si="0"/>
        <v>0.78486003892430023</v>
      </c>
      <c r="K19" s="38">
        <f t="shared" si="0"/>
        <v>0.55696856956490226</v>
      </c>
      <c r="L19" s="38">
        <f t="shared" si="1"/>
        <v>0.24657534246575341</v>
      </c>
    </row>
    <row r="20" spans="1:12" ht="15.75" x14ac:dyDescent="0.25">
      <c r="A20" s="2">
        <v>42644</v>
      </c>
      <c r="B20" s="7">
        <v>2220</v>
      </c>
      <c r="C20" s="7">
        <v>3324</v>
      </c>
      <c r="D20" s="7">
        <v>35007</v>
      </c>
      <c r="E20" s="7">
        <v>99729</v>
      </c>
      <c r="F20" s="36">
        <v>14.18</v>
      </c>
      <c r="G20" s="24">
        <v>73358</v>
      </c>
      <c r="H20" s="7">
        <v>79561</v>
      </c>
      <c r="I20" s="34">
        <v>5.81</v>
      </c>
      <c r="J20" s="30">
        <f t="shared" si="0"/>
        <v>0.67695289069348963</v>
      </c>
      <c r="K20" s="38">
        <f t="shared" si="0"/>
        <v>0.44375592615315967</v>
      </c>
      <c r="L20" s="38">
        <f t="shared" si="1"/>
        <v>0.2906453226613307</v>
      </c>
    </row>
    <row r="21" spans="1:12" ht="15.75" x14ac:dyDescent="0.25">
      <c r="A21" s="2">
        <v>42675</v>
      </c>
      <c r="B21" s="7">
        <v>2204</v>
      </c>
      <c r="C21" s="7">
        <v>3238</v>
      </c>
      <c r="D21" s="7">
        <v>33683</v>
      </c>
      <c r="E21" s="7">
        <v>97728</v>
      </c>
      <c r="F21" s="36">
        <v>11.47</v>
      </c>
      <c r="G21" s="24">
        <v>68523</v>
      </c>
      <c r="H21" s="7">
        <v>73677</v>
      </c>
      <c r="I21" s="34">
        <v>4.08</v>
      </c>
      <c r="J21" s="30">
        <f t="shared" si="0"/>
        <v>0.67044009157975071</v>
      </c>
      <c r="K21" s="38">
        <f t="shared" si="0"/>
        <v>0.42984160322044279</v>
      </c>
      <c r="L21" s="38">
        <f t="shared" si="1"/>
        <v>0.26237942122186492</v>
      </c>
    </row>
    <row r="22" spans="1:12" ht="15.75" x14ac:dyDescent="0.25">
      <c r="A22" s="2">
        <v>42705</v>
      </c>
      <c r="B22" s="7">
        <v>2289</v>
      </c>
      <c r="C22" s="7">
        <v>3357</v>
      </c>
      <c r="D22" s="7">
        <v>40604</v>
      </c>
      <c r="E22" s="7">
        <v>10832</v>
      </c>
      <c r="F22" s="36">
        <v>11.98</v>
      </c>
      <c r="G22" s="24">
        <v>49716</v>
      </c>
      <c r="H22" s="7">
        <v>56891</v>
      </c>
      <c r="I22" s="34">
        <v>5.27</v>
      </c>
      <c r="J22" s="30">
        <f t="shared" si="0"/>
        <v>0.55044286979627988</v>
      </c>
      <c r="K22" s="38">
        <f t="shared" si="0"/>
        <v>0.84005433899856774</v>
      </c>
      <c r="L22" s="38">
        <f t="shared" si="1"/>
        <v>0.30550724637681159</v>
      </c>
    </row>
    <row r="23" spans="1:12" ht="15.75" x14ac:dyDescent="0.25">
      <c r="A23" s="3">
        <v>42736</v>
      </c>
      <c r="B23" s="7">
        <v>8817</v>
      </c>
      <c r="C23" s="7">
        <v>10660</v>
      </c>
      <c r="D23" s="7">
        <v>64201</v>
      </c>
      <c r="E23" s="7">
        <v>193143</v>
      </c>
      <c r="F23" s="36">
        <v>20.36</v>
      </c>
      <c r="G23" s="24">
        <v>50818</v>
      </c>
      <c r="H23" s="7">
        <v>59603</v>
      </c>
      <c r="I23" s="34">
        <v>8.24</v>
      </c>
      <c r="J23" s="30">
        <f t="shared" si="0"/>
        <v>0.44182265538737076</v>
      </c>
      <c r="K23" s="38">
        <f t="shared" si="0"/>
        <v>0.2358217340729428</v>
      </c>
      <c r="L23" s="38">
        <f t="shared" si="1"/>
        <v>0.28811188811188809</v>
      </c>
    </row>
    <row r="24" spans="1:12" ht="15.75" x14ac:dyDescent="0.25">
      <c r="A24" s="3">
        <v>42767</v>
      </c>
      <c r="B24" s="7">
        <v>3460</v>
      </c>
      <c r="C24" s="7">
        <v>5050</v>
      </c>
      <c r="D24" s="7">
        <v>55492</v>
      </c>
      <c r="E24" s="7">
        <v>163787</v>
      </c>
      <c r="F24" s="36">
        <v>20.5</v>
      </c>
      <c r="G24" s="24">
        <v>496841</v>
      </c>
      <c r="H24" s="7">
        <v>508626</v>
      </c>
      <c r="I24" s="34">
        <v>27</v>
      </c>
      <c r="J24" s="30">
        <f t="shared" si="0"/>
        <v>0.89953162313314616</v>
      </c>
      <c r="K24" s="38">
        <f t="shared" si="0"/>
        <v>0.75641904603272092</v>
      </c>
      <c r="L24" s="38">
        <f t="shared" si="1"/>
        <v>0.56842105263157894</v>
      </c>
    </row>
    <row r="25" spans="1:12" ht="15.75" x14ac:dyDescent="0.25">
      <c r="A25" s="3">
        <v>42795</v>
      </c>
      <c r="B25" s="7">
        <v>6903</v>
      </c>
      <c r="C25" s="7">
        <v>9605</v>
      </c>
      <c r="D25" s="7">
        <v>79789</v>
      </c>
      <c r="E25" s="7">
        <v>255630</v>
      </c>
      <c r="F25" s="36">
        <v>23.1</v>
      </c>
      <c r="G25" s="24">
        <v>92890</v>
      </c>
      <c r="H25" s="7">
        <v>107362</v>
      </c>
      <c r="I25" s="34">
        <v>8.49</v>
      </c>
      <c r="J25" s="30">
        <f t="shared" si="0"/>
        <v>0.53793454907661031</v>
      </c>
      <c r="K25" s="38">
        <f t="shared" si="0"/>
        <v>0.29576960373782341</v>
      </c>
      <c r="L25" s="38">
        <f t="shared" si="1"/>
        <v>0.26875593542260207</v>
      </c>
    </row>
    <row r="26" spans="1:12" ht="15.75" x14ac:dyDescent="0.25">
      <c r="A26" s="3">
        <v>42826</v>
      </c>
      <c r="B26" s="7">
        <v>4917</v>
      </c>
      <c r="C26" s="7">
        <v>7176</v>
      </c>
      <c r="D26" s="7">
        <v>89490</v>
      </c>
      <c r="E26" s="7">
        <v>244232</v>
      </c>
      <c r="F26" s="36">
        <v>21.78</v>
      </c>
      <c r="G26" s="24">
        <v>48636</v>
      </c>
      <c r="H26" s="7">
        <v>58925</v>
      </c>
      <c r="I26" s="34">
        <v>8.16</v>
      </c>
      <c r="J26" s="30">
        <f t="shared" si="0"/>
        <v>0.35211328786759916</v>
      </c>
      <c r="K26" s="38">
        <f t="shared" si="0"/>
        <v>0.19437123338732076</v>
      </c>
      <c r="L26" s="38">
        <f t="shared" si="1"/>
        <v>0.27254509018036072</v>
      </c>
    </row>
    <row r="27" spans="1:12" ht="15.75" x14ac:dyDescent="0.25">
      <c r="A27" s="3">
        <v>42856</v>
      </c>
      <c r="B27" s="7">
        <v>6704</v>
      </c>
      <c r="C27" s="7">
        <v>9752</v>
      </c>
      <c r="D27" s="7">
        <v>97752</v>
      </c>
      <c r="E27" s="7">
        <v>310616</v>
      </c>
      <c r="F27" s="36">
        <v>34.17</v>
      </c>
      <c r="G27" s="24">
        <v>182635</v>
      </c>
      <c r="H27" s="7">
        <v>192254</v>
      </c>
      <c r="I27" s="34">
        <v>32.08</v>
      </c>
      <c r="J27" s="30">
        <f t="shared" si="0"/>
        <v>0.65136757410293633</v>
      </c>
      <c r="K27" s="38">
        <f t="shared" si="0"/>
        <v>0.38231352039294447</v>
      </c>
      <c r="L27" s="38">
        <f t="shared" si="1"/>
        <v>0.48422641509433961</v>
      </c>
    </row>
    <row r="28" spans="1:12" ht="15.75" x14ac:dyDescent="0.25">
      <c r="A28" s="3">
        <v>42887</v>
      </c>
      <c r="B28" s="7">
        <v>4762</v>
      </c>
      <c r="C28" s="7">
        <v>7186</v>
      </c>
      <c r="D28" s="7">
        <v>71244</v>
      </c>
      <c r="E28" s="7">
        <v>231766</v>
      </c>
      <c r="F28" s="36">
        <v>32.61</v>
      </c>
      <c r="G28" s="24">
        <v>66350</v>
      </c>
      <c r="H28" s="7">
        <v>74415</v>
      </c>
      <c r="I28" s="34">
        <v>25.89</v>
      </c>
      <c r="J28" s="30">
        <f t="shared" si="0"/>
        <v>0.48221579429335582</v>
      </c>
      <c r="K28" s="38">
        <f t="shared" si="0"/>
        <v>0.24304251406847582</v>
      </c>
      <c r="L28" s="38">
        <f t="shared" si="1"/>
        <v>0.44256410256410256</v>
      </c>
    </row>
    <row r="29" spans="1:12" ht="15.75" x14ac:dyDescent="0.25">
      <c r="A29" s="3">
        <v>42917</v>
      </c>
      <c r="B29" s="7">
        <v>4087</v>
      </c>
      <c r="C29" s="7">
        <v>6151</v>
      </c>
      <c r="D29" s="7">
        <v>62721</v>
      </c>
      <c r="E29" s="7">
        <v>206062</v>
      </c>
      <c r="F29" s="36">
        <v>28.71</v>
      </c>
      <c r="G29" s="24">
        <v>77769</v>
      </c>
      <c r="H29" s="7">
        <v>86520</v>
      </c>
      <c r="I29" s="34">
        <v>30.18</v>
      </c>
      <c r="J29" s="30">
        <f t="shared" si="0"/>
        <v>0.55355541319666879</v>
      </c>
      <c r="K29" s="38">
        <f t="shared" si="0"/>
        <v>0.29571197134478538</v>
      </c>
      <c r="L29" s="38">
        <f t="shared" si="1"/>
        <v>0.5124808965868568</v>
      </c>
    </row>
    <row r="30" spans="1:12" ht="15.75" x14ac:dyDescent="0.25">
      <c r="A30" s="3">
        <v>42948</v>
      </c>
      <c r="B30" s="7">
        <v>7511</v>
      </c>
      <c r="C30" s="7">
        <v>10835</v>
      </c>
      <c r="D30" s="7">
        <v>97319</v>
      </c>
      <c r="E30" s="7">
        <v>302570</v>
      </c>
      <c r="F30" s="36">
        <v>39.72</v>
      </c>
      <c r="G30" s="24">
        <v>88223</v>
      </c>
      <c r="H30" s="7">
        <v>101684</v>
      </c>
      <c r="I30" s="34">
        <v>45.42</v>
      </c>
      <c r="J30" s="30">
        <f>G30/SUM(D30,G30)</f>
        <v>0.47548802966444254</v>
      </c>
      <c r="K30" s="38">
        <f t="shared" si="0"/>
        <v>0.25153492606133765</v>
      </c>
      <c r="L30" s="38">
        <f t="shared" si="1"/>
        <v>0.53347427766032418</v>
      </c>
    </row>
    <row r="31" spans="1:12" ht="15.75" x14ac:dyDescent="0.25">
      <c r="A31" s="3">
        <v>42979</v>
      </c>
      <c r="B31" s="7">
        <v>5142</v>
      </c>
      <c r="C31" s="7">
        <v>7938</v>
      </c>
      <c r="D31" s="7">
        <v>85557</v>
      </c>
      <c r="E31" s="7">
        <v>261112</v>
      </c>
      <c r="F31" s="36">
        <v>34.29</v>
      </c>
      <c r="G31" s="24">
        <v>273970</v>
      </c>
      <c r="H31" s="7">
        <v>287220</v>
      </c>
      <c r="I31" s="34">
        <v>44.75</v>
      </c>
      <c r="J31" s="30">
        <f t="shared" si="0"/>
        <v>0.76202899921285472</v>
      </c>
      <c r="K31" s="38">
        <f t="shared" si="0"/>
        <v>0.52380674481883238</v>
      </c>
      <c r="L31" s="38">
        <f t="shared" si="1"/>
        <v>0.56616902834008098</v>
      </c>
    </row>
    <row r="32" spans="1:12" ht="15.75" x14ac:dyDescent="0.25">
      <c r="A32" s="3">
        <v>43009</v>
      </c>
      <c r="B32" s="7">
        <v>7403</v>
      </c>
      <c r="C32" s="7">
        <v>12338</v>
      </c>
      <c r="D32" s="7">
        <v>117536</v>
      </c>
      <c r="E32" s="7">
        <v>339398</v>
      </c>
      <c r="F32" s="36">
        <v>55.77</v>
      </c>
      <c r="G32" s="24">
        <v>511188</v>
      </c>
      <c r="H32" s="7">
        <v>526474</v>
      </c>
      <c r="I32" s="34">
        <v>57.63</v>
      </c>
      <c r="J32" s="30">
        <f t="shared" ref="J32:K57" si="2">G32/SUM(D32,G32)</f>
        <v>0.8130562854289004</v>
      </c>
      <c r="K32" s="38">
        <f t="shared" si="2"/>
        <v>0.60802751445941206</v>
      </c>
      <c r="L32" s="38">
        <f t="shared" si="1"/>
        <v>0.50820105820105821</v>
      </c>
    </row>
    <row r="33" spans="1:12" ht="15.75" x14ac:dyDescent="0.25">
      <c r="A33" s="3">
        <v>43040</v>
      </c>
      <c r="B33" s="7">
        <v>6090</v>
      </c>
      <c r="C33" s="7">
        <v>9787</v>
      </c>
      <c r="D33" s="7">
        <v>112553</v>
      </c>
      <c r="E33" s="7">
        <v>327452</v>
      </c>
      <c r="F33" s="36">
        <v>48.71</v>
      </c>
      <c r="G33" s="24">
        <v>422877</v>
      </c>
      <c r="H33" s="7">
        <v>435188</v>
      </c>
      <c r="I33" s="34">
        <v>46.34</v>
      </c>
      <c r="J33" s="30">
        <f t="shared" si="2"/>
        <v>0.78978951496927707</v>
      </c>
      <c r="K33" s="38">
        <f t="shared" si="2"/>
        <v>0.57063358858701352</v>
      </c>
      <c r="L33" s="38">
        <f t="shared" si="1"/>
        <v>0.48753287743293</v>
      </c>
    </row>
    <row r="34" spans="1:12" ht="15.75" x14ac:dyDescent="0.25">
      <c r="A34" s="3">
        <v>43070</v>
      </c>
      <c r="B34" s="7">
        <v>7946</v>
      </c>
      <c r="C34" s="7">
        <v>11776</v>
      </c>
      <c r="D34" s="7">
        <v>109262</v>
      </c>
      <c r="E34" s="7">
        <v>331630</v>
      </c>
      <c r="F34" s="36">
        <v>37.18</v>
      </c>
      <c r="G34" s="24">
        <v>145408</v>
      </c>
      <c r="H34" s="7">
        <v>161173</v>
      </c>
      <c r="I34" s="34">
        <v>32.049999999999997</v>
      </c>
      <c r="J34" s="30">
        <f t="shared" si="2"/>
        <v>0.57096634860800255</v>
      </c>
      <c r="K34" s="38">
        <f t="shared" si="2"/>
        <v>0.32705360965740876</v>
      </c>
      <c r="L34" s="38">
        <f t="shared" si="1"/>
        <v>0.46294958832875921</v>
      </c>
    </row>
    <row r="35" spans="1:12" ht="15.75" x14ac:dyDescent="0.25">
      <c r="A35" s="3">
        <v>43101</v>
      </c>
      <c r="B35" s="7">
        <v>13704</v>
      </c>
      <c r="C35" s="7">
        <v>19096</v>
      </c>
      <c r="D35" s="7">
        <v>142201</v>
      </c>
      <c r="E35" s="7">
        <v>478672</v>
      </c>
      <c r="F35" s="36">
        <v>40.340000000000003</v>
      </c>
      <c r="G35" s="24">
        <v>154264</v>
      </c>
      <c r="H35" s="7">
        <v>176117</v>
      </c>
      <c r="I35" s="34">
        <v>29.17</v>
      </c>
      <c r="J35" s="30">
        <f t="shared" si="2"/>
        <v>0.52034472872008497</v>
      </c>
      <c r="K35" s="38">
        <f t="shared" si="2"/>
        <v>0.26896756054240373</v>
      </c>
      <c r="L35" s="38">
        <f t="shared" si="1"/>
        <v>0.41965184865486982</v>
      </c>
    </row>
    <row r="36" spans="1:12" ht="15.75" x14ac:dyDescent="0.25">
      <c r="A36" s="3">
        <v>43132</v>
      </c>
      <c r="B36" s="9">
        <v>20011</v>
      </c>
      <c r="C36" s="9">
        <v>26176</v>
      </c>
      <c r="D36" s="9">
        <v>170606</v>
      </c>
      <c r="E36" s="9">
        <v>556107</v>
      </c>
      <c r="F36" s="37">
        <v>43.12</v>
      </c>
      <c r="G36" s="26">
        <v>139642</v>
      </c>
      <c r="H36" s="9">
        <v>164428</v>
      </c>
      <c r="I36" s="35">
        <v>22.36</v>
      </c>
      <c r="J36" s="30">
        <f t="shared" si="2"/>
        <v>0.45009798612722723</v>
      </c>
      <c r="K36" s="38">
        <f t="shared" si="2"/>
        <v>0.22820265497165301</v>
      </c>
      <c r="L36" s="38">
        <f t="shared" si="1"/>
        <v>0.3414783139890043</v>
      </c>
    </row>
    <row r="37" spans="1:12" ht="15.75" x14ac:dyDescent="0.25">
      <c r="A37" s="3">
        <v>43160</v>
      </c>
      <c r="B37" s="9">
        <v>18352</v>
      </c>
      <c r="C37" s="9">
        <v>26208</v>
      </c>
      <c r="D37" s="9">
        <v>211247</v>
      </c>
      <c r="E37" s="9">
        <v>709856</v>
      </c>
      <c r="F37" s="37">
        <v>55.57</v>
      </c>
      <c r="G37" s="26">
        <v>208415</v>
      </c>
      <c r="H37" s="9">
        <v>235320</v>
      </c>
      <c r="I37" s="35">
        <v>31.92</v>
      </c>
      <c r="J37" s="30">
        <f t="shared" si="2"/>
        <v>0.49662585604605614</v>
      </c>
      <c r="K37" s="38">
        <f t="shared" si="2"/>
        <v>0.24896950409235952</v>
      </c>
      <c r="L37" s="38">
        <f t="shared" si="1"/>
        <v>0.36484169619385071</v>
      </c>
    </row>
    <row r="38" spans="1:12" ht="15.75" x14ac:dyDescent="0.25">
      <c r="A38" s="3">
        <v>43191</v>
      </c>
      <c r="B38" s="9">
        <v>15879</v>
      </c>
      <c r="C38" s="9">
        <v>23250</v>
      </c>
      <c r="D38" s="9">
        <v>189663</v>
      </c>
      <c r="E38" s="9">
        <v>608360</v>
      </c>
      <c r="F38" s="37">
        <v>62.71</v>
      </c>
      <c r="G38" s="26">
        <v>179142</v>
      </c>
      <c r="H38" s="9">
        <v>202019</v>
      </c>
      <c r="I38" s="35">
        <v>41.53</v>
      </c>
      <c r="J38" s="30">
        <f t="shared" si="2"/>
        <v>0.48573636474559728</v>
      </c>
      <c r="K38" s="38">
        <f t="shared" si="2"/>
        <v>0.24928952996067272</v>
      </c>
      <c r="L38" s="38">
        <f t="shared" si="1"/>
        <v>0.39840752110514194</v>
      </c>
    </row>
    <row r="39" spans="1:12" ht="15.75" x14ac:dyDescent="0.25">
      <c r="A39" s="3">
        <v>43221</v>
      </c>
      <c r="B39" s="9">
        <v>15347</v>
      </c>
      <c r="C39" s="9">
        <v>22387</v>
      </c>
      <c r="D39" s="9">
        <v>179485</v>
      </c>
      <c r="E39" s="9">
        <v>590129</v>
      </c>
      <c r="F39" s="37">
        <v>52.96</v>
      </c>
      <c r="G39" s="26">
        <v>305943</v>
      </c>
      <c r="H39" s="9">
        <v>325633</v>
      </c>
      <c r="I39" s="35">
        <v>34.31</v>
      </c>
      <c r="J39" s="30">
        <f t="shared" si="2"/>
        <v>0.63025412625559296</v>
      </c>
      <c r="K39" s="38">
        <f t="shared" si="2"/>
        <v>0.35558693197577534</v>
      </c>
      <c r="L39" s="38">
        <f t="shared" si="1"/>
        <v>0.3931477025323708</v>
      </c>
    </row>
    <row r="40" spans="1:12" ht="15.75" x14ac:dyDescent="0.25">
      <c r="A40" s="3">
        <v>43252</v>
      </c>
      <c r="B40" s="9">
        <v>13307</v>
      </c>
      <c r="C40" s="9">
        <v>19579</v>
      </c>
      <c r="D40" s="9">
        <v>159926</v>
      </c>
      <c r="E40" s="9">
        <v>518522</v>
      </c>
      <c r="F40" s="37">
        <v>44.59</v>
      </c>
      <c r="G40" s="26">
        <v>220655</v>
      </c>
      <c r="H40" s="9">
        <v>239117</v>
      </c>
      <c r="I40" s="35">
        <v>27.47</v>
      </c>
      <c r="J40" s="30">
        <f t="shared" si="2"/>
        <v>0.57978459250461789</v>
      </c>
      <c r="K40" s="38">
        <f t="shared" si="2"/>
        <v>0.31560809303639331</v>
      </c>
      <c r="L40" s="38">
        <f t="shared" si="1"/>
        <v>0.3812101026922009</v>
      </c>
    </row>
    <row r="41" spans="1:12" ht="15.75" x14ac:dyDescent="0.25">
      <c r="A41" s="3">
        <v>43282</v>
      </c>
      <c r="B41" s="9">
        <v>14481</v>
      </c>
      <c r="C41" s="9">
        <v>20730</v>
      </c>
      <c r="D41" s="9">
        <v>174354</v>
      </c>
      <c r="E41" s="9">
        <v>557725</v>
      </c>
      <c r="F41" s="37">
        <v>52.56</v>
      </c>
      <c r="G41" s="26">
        <v>200770</v>
      </c>
      <c r="H41" s="9">
        <v>221433</v>
      </c>
      <c r="I41" s="35">
        <v>37.229999999999997</v>
      </c>
      <c r="J41" s="30">
        <f t="shared" si="2"/>
        <v>0.53520969066228763</v>
      </c>
      <c r="K41" s="38">
        <f t="shared" si="2"/>
        <v>0.28419524666370621</v>
      </c>
      <c r="L41" s="38">
        <f t="shared" si="1"/>
        <v>0.41463414634146339</v>
      </c>
    </row>
    <row r="42" spans="1:12" ht="15.75" x14ac:dyDescent="0.25">
      <c r="A42" s="4">
        <v>43313</v>
      </c>
      <c r="B42" s="7">
        <v>31775</v>
      </c>
      <c r="C42" s="7">
        <v>42124</v>
      </c>
      <c r="D42" s="7">
        <v>321367</v>
      </c>
      <c r="E42" s="7">
        <v>810301</v>
      </c>
      <c r="F42" s="36">
        <v>68.91</v>
      </c>
      <c r="G42" s="24">
        <v>310249</v>
      </c>
      <c r="H42" s="7">
        <v>329415</v>
      </c>
      <c r="I42" s="34">
        <v>34.03</v>
      </c>
      <c r="J42" s="30">
        <f t="shared" si="2"/>
        <v>0.49119876633904147</v>
      </c>
      <c r="K42" s="38">
        <f t="shared" si="2"/>
        <v>0.28903253091120945</v>
      </c>
      <c r="L42" s="38">
        <f t="shared" si="1"/>
        <v>0.33058092092481056</v>
      </c>
    </row>
    <row r="43" spans="1:12" ht="15.75" x14ac:dyDescent="0.25">
      <c r="A43" s="4">
        <v>43344</v>
      </c>
      <c r="B43" s="7">
        <v>15348</v>
      </c>
      <c r="C43" s="7">
        <v>21479</v>
      </c>
      <c r="D43" s="7">
        <v>196408</v>
      </c>
      <c r="E43" s="7">
        <v>614655</v>
      </c>
      <c r="F43" s="36">
        <v>51.5</v>
      </c>
      <c r="G43" s="24">
        <v>338442</v>
      </c>
      <c r="H43" s="7">
        <v>355031</v>
      </c>
      <c r="I43" s="34">
        <v>20.8</v>
      </c>
      <c r="J43" s="30">
        <f t="shared" si="2"/>
        <v>0.63277928391137706</v>
      </c>
      <c r="K43" s="38">
        <f t="shared" si="2"/>
        <v>0.36612986059404795</v>
      </c>
      <c r="L43" s="38">
        <f t="shared" si="1"/>
        <v>0.28769017980636241</v>
      </c>
    </row>
    <row r="44" spans="1:12" ht="15.75" x14ac:dyDescent="0.25">
      <c r="A44" s="4">
        <v>43374</v>
      </c>
      <c r="B44" s="7">
        <v>17765</v>
      </c>
      <c r="C44" s="7">
        <v>24306</v>
      </c>
      <c r="D44" s="7">
        <v>213509</v>
      </c>
      <c r="E44" s="7">
        <v>696460</v>
      </c>
      <c r="F44" s="36">
        <v>63.82</v>
      </c>
      <c r="G44" s="24">
        <v>870507</v>
      </c>
      <c r="H44" s="7">
        <v>896243</v>
      </c>
      <c r="I44" s="34">
        <v>45.62</v>
      </c>
      <c r="J44" s="30">
        <f t="shared" si="2"/>
        <v>0.80303888503490728</v>
      </c>
      <c r="K44" s="38">
        <f t="shared" si="2"/>
        <v>0.56271822179025222</v>
      </c>
      <c r="L44" s="38">
        <f t="shared" si="1"/>
        <v>0.41684941520467833</v>
      </c>
    </row>
    <row r="45" spans="1:12" ht="15.75" x14ac:dyDescent="0.25">
      <c r="A45" s="4">
        <v>43405</v>
      </c>
      <c r="B45" s="7">
        <v>17292</v>
      </c>
      <c r="C45" s="7">
        <v>23287</v>
      </c>
      <c r="D45" s="7">
        <v>205358</v>
      </c>
      <c r="E45" s="7">
        <v>645433</v>
      </c>
      <c r="F45" s="36">
        <v>60.93</v>
      </c>
      <c r="G45" s="24">
        <v>973782</v>
      </c>
      <c r="H45" s="7">
        <v>998611</v>
      </c>
      <c r="I45" s="34">
        <v>47.16</v>
      </c>
      <c r="J45" s="30">
        <f t="shared" si="2"/>
        <v>0.82584086707261228</v>
      </c>
      <c r="K45" s="38">
        <f t="shared" si="2"/>
        <v>0.60741135882008024</v>
      </c>
      <c r="L45" s="38">
        <f t="shared" si="1"/>
        <v>0.43630308076602825</v>
      </c>
    </row>
    <row r="46" spans="1:12" ht="15.75" x14ac:dyDescent="0.25">
      <c r="A46" s="5">
        <v>43435</v>
      </c>
      <c r="B46" s="7">
        <v>14404</v>
      </c>
      <c r="C46" s="7">
        <v>19701</v>
      </c>
      <c r="D46" s="7">
        <v>167683</v>
      </c>
      <c r="E46" s="7">
        <v>528444</v>
      </c>
      <c r="F46" s="36">
        <v>43.58</v>
      </c>
      <c r="G46" s="24">
        <v>458688</v>
      </c>
      <c r="H46" s="7">
        <v>484931</v>
      </c>
      <c r="I46" s="34">
        <v>34.28</v>
      </c>
      <c r="J46" s="30">
        <f t="shared" si="2"/>
        <v>0.73229443891878776</v>
      </c>
      <c r="K46" s="38">
        <f t="shared" si="2"/>
        <v>0.47853065252251142</v>
      </c>
      <c r="L46" s="38">
        <f t="shared" si="1"/>
        <v>0.44027742101207296</v>
      </c>
    </row>
    <row r="47" spans="1:12" ht="15.75" x14ac:dyDescent="0.25">
      <c r="A47" s="5">
        <v>43466</v>
      </c>
      <c r="B47" s="7">
        <v>18084</v>
      </c>
      <c r="C47" s="7">
        <v>24515</v>
      </c>
      <c r="D47" s="7">
        <v>216017</v>
      </c>
      <c r="E47" s="7">
        <v>665995</v>
      </c>
      <c r="F47" s="36">
        <v>52.67</v>
      </c>
      <c r="G47" s="24">
        <v>627438</v>
      </c>
      <c r="H47" s="7">
        <v>652043</v>
      </c>
      <c r="I47" s="34">
        <v>69.599999999999994</v>
      </c>
      <c r="J47" s="30">
        <f t="shared" si="2"/>
        <v>0.74389030831520353</v>
      </c>
      <c r="K47" s="38">
        <f t="shared" si="2"/>
        <v>0.49470728461546631</v>
      </c>
      <c r="L47" s="38">
        <f t="shared" si="1"/>
        <v>0.56923202748016677</v>
      </c>
    </row>
    <row r="48" spans="1:12" ht="15.75" x14ac:dyDescent="0.25">
      <c r="A48" s="5">
        <v>43497</v>
      </c>
      <c r="B48" s="7">
        <v>26526</v>
      </c>
      <c r="C48" s="7">
        <v>36346</v>
      </c>
      <c r="D48" s="7">
        <v>283441</v>
      </c>
      <c r="E48" s="7">
        <v>927437</v>
      </c>
      <c r="F48" s="36">
        <v>69.260000000000005</v>
      </c>
      <c r="G48" s="24">
        <v>441403</v>
      </c>
      <c r="H48" s="7">
        <v>460920</v>
      </c>
      <c r="I48" s="34">
        <v>41.12</v>
      </c>
      <c r="J48" s="30">
        <f t="shared" si="2"/>
        <v>0.60896275612407635</v>
      </c>
      <c r="K48" s="38">
        <f t="shared" si="2"/>
        <v>0.33198953871374581</v>
      </c>
      <c r="L48" s="38">
        <f t="shared" si="1"/>
        <v>0.37253125566225764</v>
      </c>
    </row>
    <row r="49" spans="1:12" ht="15.75" x14ac:dyDescent="0.25">
      <c r="A49" s="5">
        <v>43525</v>
      </c>
      <c r="B49" s="7">
        <v>29155</v>
      </c>
      <c r="C49" s="7">
        <v>40094</v>
      </c>
      <c r="D49" s="7">
        <v>295762</v>
      </c>
      <c r="E49" s="7">
        <v>1002871</v>
      </c>
      <c r="F49" s="36">
        <v>73.819999999999993</v>
      </c>
      <c r="G49" s="24">
        <v>429699</v>
      </c>
      <c r="H49" s="7">
        <v>452050</v>
      </c>
      <c r="I49" s="34">
        <v>48.04</v>
      </c>
      <c r="J49" s="30">
        <f t="shared" si="2"/>
        <v>0.59231164735251107</v>
      </c>
      <c r="K49" s="38">
        <f t="shared" si="2"/>
        <v>0.31070415507096261</v>
      </c>
      <c r="L49" s="38">
        <f t="shared" si="1"/>
        <v>0.39422287871327755</v>
      </c>
    </row>
    <row r="50" spans="1:12" ht="15.75" x14ac:dyDescent="0.25">
      <c r="A50" s="5">
        <v>43556</v>
      </c>
      <c r="B50" s="7">
        <v>32138</v>
      </c>
      <c r="C50" s="7">
        <v>44547</v>
      </c>
      <c r="D50" s="7">
        <v>343354</v>
      </c>
      <c r="E50" s="7">
        <v>1104587</v>
      </c>
      <c r="F50" s="36">
        <v>82.36</v>
      </c>
      <c r="G50" s="24">
        <v>330040</v>
      </c>
      <c r="H50" s="7">
        <v>357315</v>
      </c>
      <c r="I50" s="34">
        <v>52.44</v>
      </c>
      <c r="J50" s="30">
        <f t="shared" si="2"/>
        <v>0.49011425703228717</v>
      </c>
      <c r="K50" s="38">
        <f t="shared" si="2"/>
        <v>0.24441788847679255</v>
      </c>
      <c r="L50" s="38">
        <f t="shared" si="1"/>
        <v>0.38902077151335307</v>
      </c>
    </row>
    <row r="51" spans="1:12" ht="15.75" x14ac:dyDescent="0.25">
      <c r="A51" s="5">
        <v>43586</v>
      </c>
      <c r="B51" s="7">
        <v>31759</v>
      </c>
      <c r="C51" s="7">
        <v>43937</v>
      </c>
      <c r="D51" s="7">
        <v>336622</v>
      </c>
      <c r="E51" s="7">
        <v>1102448</v>
      </c>
      <c r="F51" s="36">
        <v>101.09</v>
      </c>
      <c r="G51" s="24">
        <v>507317</v>
      </c>
      <c r="H51" s="7">
        <v>533776</v>
      </c>
      <c r="I51" s="34">
        <v>80.64</v>
      </c>
      <c r="J51" s="30">
        <f t="shared" si="2"/>
        <v>0.60112993948614768</v>
      </c>
      <c r="K51" s="38">
        <f t="shared" si="2"/>
        <v>0.32622428224986311</v>
      </c>
      <c r="L51" s="38">
        <f t="shared" si="1"/>
        <v>0.44373521157761509</v>
      </c>
    </row>
    <row r="52" spans="1:12" ht="15.75" x14ac:dyDescent="0.25">
      <c r="A52" s="5">
        <v>43617</v>
      </c>
      <c r="B52" s="7">
        <v>26067</v>
      </c>
      <c r="C52" s="7">
        <v>35438</v>
      </c>
      <c r="D52" s="7">
        <v>259002</v>
      </c>
      <c r="E52" s="7">
        <v>867941</v>
      </c>
      <c r="F52" s="36">
        <v>76.08</v>
      </c>
      <c r="G52" s="24">
        <v>439817</v>
      </c>
      <c r="H52" s="7">
        <v>463990</v>
      </c>
      <c r="I52" s="34">
        <v>48.61</v>
      </c>
      <c r="J52" s="30">
        <f t="shared" si="2"/>
        <v>0.62937184020468817</v>
      </c>
      <c r="K52" s="38">
        <f t="shared" si="2"/>
        <v>0.34835888645883306</v>
      </c>
      <c r="L52" s="38">
        <f t="shared" si="1"/>
        <v>0.38984682011388244</v>
      </c>
    </row>
    <row r="53" spans="1:12" ht="15.75" x14ac:dyDescent="0.25">
      <c r="A53" s="5">
        <v>43647</v>
      </c>
      <c r="B53" s="7">
        <v>30981</v>
      </c>
      <c r="C53" s="7">
        <v>44698</v>
      </c>
      <c r="D53" s="7">
        <v>391368</v>
      </c>
      <c r="E53" s="7">
        <v>1108702</v>
      </c>
      <c r="F53" s="36">
        <v>120.42</v>
      </c>
      <c r="G53" s="24">
        <v>361392</v>
      </c>
      <c r="H53" s="7">
        <v>384746</v>
      </c>
      <c r="I53" s="34">
        <v>68.2</v>
      </c>
      <c r="J53" s="30">
        <f t="shared" si="2"/>
        <v>0.4800892714809501</v>
      </c>
      <c r="K53" s="38">
        <f t="shared" si="2"/>
        <v>0.25762262897670357</v>
      </c>
      <c r="L53" s="38">
        <f t="shared" si="1"/>
        <v>0.36157353408970416</v>
      </c>
    </row>
    <row r="54" spans="1:12" ht="15.75" x14ac:dyDescent="0.25">
      <c r="A54" s="5">
        <v>43678</v>
      </c>
      <c r="B54" s="7">
        <v>34636</v>
      </c>
      <c r="C54" s="7">
        <v>48592</v>
      </c>
      <c r="D54" s="7">
        <v>364855</v>
      </c>
      <c r="E54" s="7">
        <v>1168107</v>
      </c>
      <c r="F54" s="36">
        <v>116.97</v>
      </c>
      <c r="G54" s="24">
        <v>469161</v>
      </c>
      <c r="H54" s="7">
        <v>499791</v>
      </c>
      <c r="I54" s="34">
        <v>107.85</v>
      </c>
      <c r="J54" s="30">
        <f t="shared" si="2"/>
        <v>0.56253237347964546</v>
      </c>
      <c r="K54" s="38">
        <f t="shared" si="2"/>
        <v>0.29965321620386859</v>
      </c>
      <c r="L54" s="38">
        <f t="shared" si="1"/>
        <v>0.47971710701894849</v>
      </c>
    </row>
    <row r="55" spans="1:12" ht="15.75" x14ac:dyDescent="0.25">
      <c r="A55" s="5">
        <v>43709</v>
      </c>
      <c r="B55" s="7">
        <v>34819</v>
      </c>
      <c r="C55" s="7">
        <v>47498</v>
      </c>
      <c r="D55" s="7">
        <v>323977</v>
      </c>
      <c r="E55" s="7">
        <v>1158779</v>
      </c>
      <c r="F55" s="36">
        <v>96.62</v>
      </c>
      <c r="G55" s="24">
        <v>529573</v>
      </c>
      <c r="H55" s="7">
        <v>562660</v>
      </c>
      <c r="I55" s="34">
        <v>86.35</v>
      </c>
      <c r="J55" s="30">
        <f t="shared" si="2"/>
        <v>0.6204358268408412</v>
      </c>
      <c r="K55" s="38">
        <f t="shared" si="2"/>
        <v>0.32685445142116565</v>
      </c>
      <c r="L55" s="38">
        <f t="shared" si="1"/>
        <v>0.47193528993824119</v>
      </c>
    </row>
    <row r="56" spans="1:12" ht="15.75" x14ac:dyDescent="0.25">
      <c r="A56" s="5">
        <v>43739</v>
      </c>
      <c r="B56" s="7">
        <v>38791</v>
      </c>
      <c r="C56" s="7">
        <v>53254</v>
      </c>
      <c r="D56" s="7">
        <v>431807</v>
      </c>
      <c r="E56" s="7">
        <v>1386419</v>
      </c>
      <c r="F56" s="36">
        <v>129.58000000000001</v>
      </c>
      <c r="G56" s="24">
        <v>497894</v>
      </c>
      <c r="H56" s="7">
        <v>532692</v>
      </c>
      <c r="I56" s="34">
        <v>73.8</v>
      </c>
      <c r="J56" s="30">
        <f t="shared" si="2"/>
        <v>0.53554207212856608</v>
      </c>
      <c r="K56" s="38">
        <f t="shared" si="2"/>
        <v>0.27757227174457338</v>
      </c>
      <c r="L56" s="38">
        <f t="shared" si="1"/>
        <v>0.36286753859769888</v>
      </c>
    </row>
    <row r="57" spans="1:12" ht="15.75" x14ac:dyDescent="0.25">
      <c r="A57" s="5">
        <v>43770</v>
      </c>
      <c r="B57" s="7">
        <v>23763</v>
      </c>
      <c r="C57" s="7">
        <v>33097</v>
      </c>
      <c r="D57" s="7">
        <v>350989</v>
      </c>
      <c r="E57" s="7">
        <v>916273</v>
      </c>
      <c r="F57" s="36">
        <v>155.49</v>
      </c>
      <c r="G57" s="24">
        <v>339465</v>
      </c>
      <c r="H57" s="7">
        <v>363829</v>
      </c>
      <c r="I57" s="34">
        <v>74.39</v>
      </c>
      <c r="J57" s="30">
        <f t="shared" si="2"/>
        <v>0.49165476628421301</v>
      </c>
      <c r="K57" s="38">
        <f t="shared" si="2"/>
        <v>0.28421875756775633</v>
      </c>
      <c r="L57" s="38">
        <f t="shared" si="1"/>
        <v>0.32360361927962417</v>
      </c>
    </row>
    <row r="58" spans="1:12" ht="15.75" x14ac:dyDescent="0.25">
      <c r="A58" s="5">
        <v>43800</v>
      </c>
      <c r="B58" s="7">
        <v>18701</v>
      </c>
      <c r="C58" s="7">
        <v>25662</v>
      </c>
      <c r="D58" s="7">
        <v>220182</v>
      </c>
      <c r="E58" s="7">
        <v>654099</v>
      </c>
      <c r="F58" s="36">
        <v>87.91</v>
      </c>
      <c r="G58" s="24">
        <v>503616</v>
      </c>
      <c r="H58" s="7">
        <v>529955</v>
      </c>
      <c r="I58" s="36">
        <v>71.510000000000005</v>
      </c>
      <c r="J58" s="30">
        <f t="shared" ref="J58:K60" si="3">G58/SUM(D58,G58)</f>
        <v>0.6957963409680602</v>
      </c>
      <c r="K58" s="38">
        <f t="shared" si="3"/>
        <v>0.44757671525116255</v>
      </c>
      <c r="L58" s="38">
        <f t="shared" si="1"/>
        <v>0.44856354284280514</v>
      </c>
    </row>
    <row r="59" spans="1:12" ht="15.75" x14ac:dyDescent="0.25">
      <c r="A59" s="5">
        <v>43831</v>
      </c>
      <c r="B59" s="7">
        <v>28833</v>
      </c>
      <c r="C59" s="7">
        <v>39606</v>
      </c>
      <c r="D59" s="7">
        <v>305441</v>
      </c>
      <c r="E59" s="7">
        <v>977074</v>
      </c>
      <c r="F59" s="36">
        <v>97.99</v>
      </c>
      <c r="G59" s="24">
        <v>429915</v>
      </c>
      <c r="H59" s="7">
        <v>456096</v>
      </c>
      <c r="I59" s="36">
        <v>65.02</v>
      </c>
      <c r="J59" s="30">
        <f t="shared" si="3"/>
        <v>0.58463519710181189</v>
      </c>
      <c r="K59" s="38">
        <f t="shared" si="3"/>
        <v>0.31824277650243865</v>
      </c>
      <c r="L59" s="38">
        <f t="shared" ref="L59:L60" si="4">I59/SUM(F59,I59)</f>
        <v>0.3988712348935648</v>
      </c>
    </row>
    <row r="60" spans="1:12" ht="15.75" x14ac:dyDescent="0.25">
      <c r="A60" s="5">
        <v>43862</v>
      </c>
      <c r="B60" s="7">
        <v>77666</v>
      </c>
      <c r="C60" s="7">
        <v>240234</v>
      </c>
      <c r="D60" s="7">
        <v>870397</v>
      </c>
      <c r="E60" s="7">
        <v>1515684</v>
      </c>
      <c r="F60" s="36">
        <v>113.54</v>
      </c>
      <c r="G60" s="24">
        <v>432082</v>
      </c>
      <c r="H60" s="7">
        <v>462065</v>
      </c>
      <c r="I60" s="36">
        <v>55.58</v>
      </c>
      <c r="J60" s="30">
        <f t="shared" si="3"/>
        <v>0.33173817005878792</v>
      </c>
      <c r="K60" s="38">
        <f t="shared" si="3"/>
        <v>0.23363177026002793</v>
      </c>
      <c r="L60" s="38">
        <f t="shared" si="4"/>
        <v>0.32864238410596025</v>
      </c>
    </row>
    <row r="61" spans="1:12" ht="15.75" x14ac:dyDescent="0.25">
      <c r="A61" s="5">
        <v>43891</v>
      </c>
      <c r="B61" s="7">
        <v>31840</v>
      </c>
      <c r="C61" s="7">
        <v>70500</v>
      </c>
      <c r="D61" s="7">
        <v>444750</v>
      </c>
      <c r="E61" s="7">
        <v>1152963</v>
      </c>
      <c r="F61" s="36">
        <v>116.53</v>
      </c>
      <c r="G61" s="24">
        <v>416874</v>
      </c>
      <c r="H61" s="7">
        <v>452528</v>
      </c>
      <c r="I61" s="36">
        <v>38.28</v>
      </c>
      <c r="J61" s="30">
        <f t="shared" ref="J61:J64" si="5">G61/SUM(D61,G61)</f>
        <v>0.4838235703740843</v>
      </c>
      <c r="K61" s="38">
        <f t="shared" ref="K61:K64" si="6">H61/SUM(E61,H61)</f>
        <v>0.28186268250647312</v>
      </c>
      <c r="L61" s="38">
        <f t="shared" ref="L61:L64" si="7">I61/SUM(F61,I61)</f>
        <v>0.2472708481364253</v>
      </c>
    </row>
    <row r="62" spans="1:12" ht="15.75" x14ac:dyDescent="0.25">
      <c r="A62" s="5">
        <v>43922</v>
      </c>
      <c r="B62" s="7">
        <v>37623</v>
      </c>
      <c r="C62" s="7">
        <v>53159</v>
      </c>
      <c r="D62" s="7">
        <v>434489</v>
      </c>
      <c r="E62" s="7">
        <v>1260292</v>
      </c>
      <c r="F62" s="36">
        <v>141.61000000000001</v>
      </c>
      <c r="G62" s="24">
        <v>467333</v>
      </c>
      <c r="H62" s="7">
        <v>510140</v>
      </c>
      <c r="I62" s="36">
        <v>55.06</v>
      </c>
      <c r="J62" s="30">
        <f t="shared" si="5"/>
        <v>0.51820980193430632</v>
      </c>
      <c r="K62" s="38">
        <f t="shared" si="6"/>
        <v>0.28814436250587427</v>
      </c>
      <c r="L62" s="38">
        <f t="shared" si="7"/>
        <v>0.27996135658717647</v>
      </c>
    </row>
    <row r="63" spans="1:12" ht="15.75" x14ac:dyDescent="0.25">
      <c r="A63" s="5">
        <v>43952</v>
      </c>
      <c r="B63" s="7">
        <v>56522</v>
      </c>
      <c r="C63" s="7">
        <v>73448</v>
      </c>
      <c r="D63" s="7">
        <v>443953</v>
      </c>
      <c r="E63" s="7">
        <v>1574492</v>
      </c>
      <c r="F63" s="36">
        <v>151.31</v>
      </c>
      <c r="G63" s="24">
        <v>452767</v>
      </c>
      <c r="H63" s="7">
        <v>497330</v>
      </c>
      <c r="I63" s="36">
        <v>68.680000000000007</v>
      </c>
      <c r="J63" s="30">
        <f t="shared" ref="J63" si="8">G63/SUM(D63,G63)</f>
        <v>0.5049145775715943</v>
      </c>
      <c r="K63" s="38">
        <f t="shared" ref="K63" si="9">H63/SUM(E63,H63)</f>
        <v>0.24004475287934968</v>
      </c>
      <c r="L63" s="38">
        <f t="shared" ref="L63" si="10">I63/SUM(F63,I63)</f>
        <v>0.31219600890949589</v>
      </c>
    </row>
    <row r="64" spans="1:12" ht="15.75" x14ac:dyDescent="0.25">
      <c r="A64" s="5">
        <v>43983</v>
      </c>
      <c r="B64" s="7">
        <v>31092</v>
      </c>
      <c r="C64" s="7">
        <v>39242</v>
      </c>
      <c r="D64" s="7">
        <v>292516</v>
      </c>
      <c r="E64" s="7">
        <v>969573</v>
      </c>
      <c r="F64" s="36">
        <v>99.23</v>
      </c>
      <c r="G64" s="24">
        <v>524279</v>
      </c>
      <c r="H64" s="7">
        <v>553339</v>
      </c>
      <c r="I64" s="36">
        <v>55.96</v>
      </c>
      <c r="J64" s="30">
        <f t="shared" si="5"/>
        <v>0.64187341989115998</v>
      </c>
      <c r="K64" s="38">
        <f t="shared" si="6"/>
        <v>0.36334272761656616</v>
      </c>
      <c r="L64" s="38">
        <f t="shared" si="7"/>
        <v>0.36059024421676655</v>
      </c>
    </row>
    <row r="65" spans="1:12" ht="15.75" x14ac:dyDescent="0.25">
      <c r="A65" s="5">
        <v>44013</v>
      </c>
      <c r="B65" s="7">
        <v>36272</v>
      </c>
      <c r="C65" s="7">
        <v>47339</v>
      </c>
      <c r="D65" s="7">
        <v>329770</v>
      </c>
      <c r="E65" s="7">
        <v>1091690</v>
      </c>
      <c r="F65" s="36">
        <v>97.59</v>
      </c>
      <c r="G65" s="24">
        <v>657906</v>
      </c>
      <c r="H65" s="7">
        <v>688979</v>
      </c>
      <c r="I65" s="36">
        <v>63.63</v>
      </c>
      <c r="J65" s="30">
        <f t="shared" ref="J65:L67" si="11">G65/SUM(D65,G65)</f>
        <v>0.6661152037712772</v>
      </c>
      <c r="K65" s="38">
        <f t="shared" si="11"/>
        <v>0.38692143233807069</v>
      </c>
      <c r="L65" s="38">
        <f t="shared" si="11"/>
        <v>0.39467807964272422</v>
      </c>
    </row>
    <row r="66" spans="1:12" ht="15.75" x14ac:dyDescent="0.25">
      <c r="A66" s="5">
        <v>44044</v>
      </c>
      <c r="B66" s="7">
        <v>37076</v>
      </c>
      <c r="C66" s="7">
        <v>47571</v>
      </c>
      <c r="D66" s="7">
        <v>334591</v>
      </c>
      <c r="E66" s="7">
        <v>1090323</v>
      </c>
      <c r="F66" s="36">
        <v>94.86</v>
      </c>
      <c r="G66" s="24">
        <v>831887</v>
      </c>
      <c r="H66" s="7">
        <v>867906</v>
      </c>
      <c r="I66" s="36">
        <v>87.07</v>
      </c>
      <c r="J66" s="30">
        <f t="shared" ref="J66" si="12">G66/SUM(D66,G66)</f>
        <v>0.71316132837481716</v>
      </c>
      <c r="K66" s="38">
        <f t="shared" ref="K66" si="13">H66/SUM(E66,H66)</f>
        <v>0.44320965525482464</v>
      </c>
      <c r="L66" s="38">
        <f t="shared" ref="L66" si="14">I66/SUM(F66,I66)</f>
        <v>0.47859066673995487</v>
      </c>
    </row>
    <row r="67" spans="1:12" ht="15.75" x14ac:dyDescent="0.25">
      <c r="A67" s="5">
        <v>44075</v>
      </c>
      <c r="B67" s="7">
        <v>40509</v>
      </c>
      <c r="C67" s="7">
        <v>52074</v>
      </c>
      <c r="D67" s="7">
        <v>354632</v>
      </c>
      <c r="E67" s="7">
        <v>1184914</v>
      </c>
      <c r="F67" s="36">
        <v>102.22</v>
      </c>
      <c r="G67" s="24">
        <v>859296</v>
      </c>
      <c r="H67" s="7">
        <v>898307</v>
      </c>
      <c r="I67" s="36">
        <v>110.76</v>
      </c>
      <c r="J67" s="30">
        <f t="shared" si="11"/>
        <v>0.70786405783539053</v>
      </c>
      <c r="K67" s="38">
        <f t="shared" si="11"/>
        <v>0.43121061087613843</v>
      </c>
      <c r="L67" s="38">
        <f t="shared" si="11"/>
        <v>0.52004883087613862</v>
      </c>
    </row>
    <row r="68" spans="1:12" ht="15.75" x14ac:dyDescent="0.25">
      <c r="A68" s="5">
        <v>44105</v>
      </c>
      <c r="B68" s="7">
        <v>27675</v>
      </c>
      <c r="C68" s="7">
        <v>34232</v>
      </c>
      <c r="D68" s="7">
        <v>266180</v>
      </c>
      <c r="E68" s="7">
        <v>845412</v>
      </c>
      <c r="F68" s="34">
        <v>100.22</v>
      </c>
      <c r="G68" s="7">
        <v>938402</v>
      </c>
      <c r="H68" s="7">
        <v>974240</v>
      </c>
      <c r="I68" s="34">
        <v>100.35</v>
      </c>
      <c r="J68" s="30">
        <f t="shared" ref="J68" si="15">G68/SUM(D68,G68)</f>
        <v>0.77902708159344902</v>
      </c>
      <c r="K68" s="38">
        <f t="shared" ref="K68" si="16">H68/SUM(E68,H68)</f>
        <v>0.5353990763068982</v>
      </c>
      <c r="L68" s="38">
        <f t="shared" ref="L68" si="17">I68/SUM(F68,I68)</f>
        <v>0.50032407638231036</v>
      </c>
    </row>
    <row r="69" spans="1:12" ht="15.75" x14ac:dyDescent="0.25">
      <c r="A69" s="5">
        <v>44136</v>
      </c>
      <c r="B69" s="7">
        <v>32997</v>
      </c>
      <c r="C69" s="7">
        <v>40549</v>
      </c>
      <c r="D69" s="7">
        <v>286913</v>
      </c>
      <c r="E69" s="7">
        <v>937540</v>
      </c>
      <c r="F69" s="34">
        <v>88.67</v>
      </c>
      <c r="G69" s="7">
        <v>709090</v>
      </c>
      <c r="H69" s="7">
        <v>743853</v>
      </c>
      <c r="I69" s="34">
        <v>104</v>
      </c>
      <c r="J69" s="30">
        <f t="shared" ref="J69:J71" si="18">G69/SUM(D69,G69)</f>
        <v>0.71193560661965882</v>
      </c>
      <c r="K69" s="38">
        <f t="shared" ref="K69:K71" si="19">H69/SUM(E69,H69)</f>
        <v>0.44240281718789121</v>
      </c>
      <c r="L69" s="38">
        <f t="shared" ref="L69:L71" si="20">I69/SUM(F69,I69)</f>
        <v>0.53978304873618099</v>
      </c>
    </row>
    <row r="70" spans="1:12" ht="15.75" x14ac:dyDescent="0.25">
      <c r="A70" s="5">
        <v>44166</v>
      </c>
      <c r="B70" s="7">
        <v>29211</v>
      </c>
      <c r="C70" s="7">
        <v>35430</v>
      </c>
      <c r="D70" s="7">
        <v>257823</v>
      </c>
      <c r="E70" s="7">
        <v>812240</v>
      </c>
      <c r="F70" s="34">
        <v>63.52</v>
      </c>
      <c r="G70" s="7">
        <v>663291</v>
      </c>
      <c r="H70" s="7">
        <v>751205</v>
      </c>
      <c r="I70" s="34">
        <v>57.07</v>
      </c>
      <c r="J70" s="30">
        <f t="shared" si="18"/>
        <v>0.72009653528227779</v>
      </c>
      <c r="K70" s="38">
        <f t="shared" si="19"/>
        <v>0.4804806053298965</v>
      </c>
      <c r="L70" s="38">
        <f t="shared" si="20"/>
        <v>0.47325648892943029</v>
      </c>
    </row>
    <row r="71" spans="1:12" ht="15.75" x14ac:dyDescent="0.25">
      <c r="A71" s="5">
        <v>44197</v>
      </c>
      <c r="B71" s="7">
        <v>16406</v>
      </c>
      <c r="C71" s="7">
        <v>20000</v>
      </c>
      <c r="D71" s="7">
        <v>209204</v>
      </c>
      <c r="E71" s="7">
        <v>615270</v>
      </c>
      <c r="F71" s="34">
        <v>61.75</v>
      </c>
      <c r="G71" s="7">
        <v>551971</v>
      </c>
      <c r="H71" s="7">
        <v>617308</v>
      </c>
      <c r="I71" s="34">
        <v>57.62</v>
      </c>
      <c r="J71" s="30">
        <f t="shared" si="18"/>
        <v>0.72515650146155619</v>
      </c>
      <c r="K71" s="38">
        <f t="shared" si="19"/>
        <v>0.50082672252790494</v>
      </c>
      <c r="L71" s="38">
        <f t="shared" si="20"/>
        <v>0.48270084610873748</v>
      </c>
    </row>
    <row r="72" spans="1:12" ht="15.75" x14ac:dyDescent="0.25">
      <c r="A72" s="5">
        <v>44228</v>
      </c>
      <c r="B72" s="7">
        <v>49702</v>
      </c>
      <c r="C72" s="7">
        <v>61985</v>
      </c>
      <c r="D72" s="7">
        <v>423312</v>
      </c>
      <c r="E72" s="7">
        <v>1416426</v>
      </c>
      <c r="F72" s="75">
        <v>108.82</v>
      </c>
      <c r="G72" s="7">
        <v>526835</v>
      </c>
      <c r="H72" s="7">
        <v>574536</v>
      </c>
      <c r="I72" s="75">
        <v>71.11</v>
      </c>
      <c r="J72" s="30">
        <f t="shared" ref="J72:L73" si="21">G72/SUM(D72,G72)</f>
        <v>0.55447735981905955</v>
      </c>
      <c r="K72" s="38">
        <f t="shared" si="21"/>
        <v>0.28857205712615308</v>
      </c>
      <c r="L72" s="38">
        <f t="shared" si="21"/>
        <v>0.39520924804090479</v>
      </c>
    </row>
    <row r="73" spans="1:12" ht="15.75" x14ac:dyDescent="0.25">
      <c r="A73" s="5">
        <v>44256</v>
      </c>
      <c r="B73" s="7">
        <v>58562</v>
      </c>
      <c r="C73" s="7">
        <v>74417</v>
      </c>
      <c r="D73" s="7">
        <v>485478</v>
      </c>
      <c r="E73" s="7">
        <v>1608368</v>
      </c>
      <c r="F73" s="75">
        <v>150.12</v>
      </c>
      <c r="G73" s="7">
        <v>672427</v>
      </c>
      <c r="H73" s="7">
        <v>731397</v>
      </c>
      <c r="I73" s="75">
        <v>81.63</v>
      </c>
      <c r="J73" s="30">
        <f t="shared" si="21"/>
        <v>0.5807272617356346</v>
      </c>
      <c r="K73" s="38">
        <f t="shared" si="21"/>
        <v>0.3125942135214434</v>
      </c>
      <c r="L73" s="38">
        <f t="shared" si="21"/>
        <v>0.35223300970873783</v>
      </c>
    </row>
    <row r="74" spans="1:12" ht="15.75" x14ac:dyDescent="0.25">
      <c r="A74" s="5">
        <v>44287</v>
      </c>
      <c r="B74" s="7">
        <v>49195</v>
      </c>
      <c r="C74" s="7">
        <v>61388</v>
      </c>
      <c r="D74" s="7">
        <v>413949</v>
      </c>
      <c r="E74" s="7">
        <v>1385861</v>
      </c>
      <c r="F74" s="75">
        <v>112.97</v>
      </c>
      <c r="G74" s="7">
        <v>782171</v>
      </c>
      <c r="H74" s="7">
        <v>883379</v>
      </c>
      <c r="I74" s="75">
        <v>63.92</v>
      </c>
      <c r="J74" s="30">
        <f t="shared" ref="J74:J81" si="22">G74/SUM(D74,G74)</f>
        <v>0.65392351937932647</v>
      </c>
      <c r="K74" s="38">
        <f t="shared" ref="K74:K81" si="23">H74/SUM(E74,H74)</f>
        <v>0.38928407748849836</v>
      </c>
      <c r="L74" s="38">
        <f t="shared" ref="L74:L81" si="24">I74/SUM(F74,I74)</f>
        <v>0.36135451410481095</v>
      </c>
    </row>
    <row r="75" spans="1:12" ht="15.75" x14ac:dyDescent="0.25">
      <c r="A75" s="5">
        <v>44317</v>
      </c>
      <c r="B75" s="7">
        <v>44461</v>
      </c>
      <c r="C75" s="7">
        <v>55010</v>
      </c>
      <c r="D75" s="7">
        <v>383680</v>
      </c>
      <c r="E75" s="7">
        <v>1263072</v>
      </c>
      <c r="F75" s="75">
        <v>117.83</v>
      </c>
      <c r="G75" s="7">
        <v>496890</v>
      </c>
      <c r="H75" s="7">
        <v>534829</v>
      </c>
      <c r="I75" s="75">
        <v>44.76</v>
      </c>
      <c r="J75" s="30">
        <f t="shared" si="22"/>
        <v>0.56428222628524705</v>
      </c>
      <c r="K75" s="38">
        <f t="shared" si="23"/>
        <v>0.29747411008726288</v>
      </c>
      <c r="L75" s="38">
        <f t="shared" si="24"/>
        <v>0.27529368349837013</v>
      </c>
    </row>
    <row r="76" spans="1:12" ht="15.75" x14ac:dyDescent="0.25">
      <c r="A76" s="5">
        <v>44348</v>
      </c>
      <c r="B76" s="7">
        <v>43658</v>
      </c>
      <c r="C76" s="7">
        <v>54063</v>
      </c>
      <c r="D76" s="7">
        <v>529567</v>
      </c>
      <c r="E76" s="7">
        <v>1365263</v>
      </c>
      <c r="F76" s="75">
        <v>208.76</v>
      </c>
      <c r="G76" s="7">
        <v>763575</v>
      </c>
      <c r="H76" s="7">
        <v>817167</v>
      </c>
      <c r="I76" s="75">
        <v>141</v>
      </c>
      <c r="J76" s="30">
        <f t="shared" si="22"/>
        <v>0.59048039581113287</v>
      </c>
      <c r="K76" s="38">
        <f t="shared" si="23"/>
        <v>0.37442987862153654</v>
      </c>
      <c r="L76" s="38">
        <f t="shared" si="24"/>
        <v>0.40313357731015553</v>
      </c>
    </row>
    <row r="77" spans="1:12" ht="15.75" x14ac:dyDescent="0.25">
      <c r="A77" s="5">
        <v>44378</v>
      </c>
      <c r="B77" s="7">
        <v>41446</v>
      </c>
      <c r="C77" s="7">
        <v>50758</v>
      </c>
      <c r="D77" s="7">
        <v>393772</v>
      </c>
      <c r="E77" s="7">
        <v>1227138</v>
      </c>
      <c r="F77" s="75">
        <v>106.87</v>
      </c>
      <c r="G77" s="7">
        <v>730404</v>
      </c>
      <c r="H77" s="7">
        <v>769997</v>
      </c>
      <c r="I77" s="75">
        <v>53.12</v>
      </c>
      <c r="J77" s="30">
        <f t="shared" si="22"/>
        <v>0.64972388665120051</v>
      </c>
      <c r="K77" s="38">
        <f t="shared" si="23"/>
        <v>0.38555080152318194</v>
      </c>
      <c r="L77" s="38">
        <f t="shared" si="24"/>
        <v>0.33202075129695602</v>
      </c>
    </row>
    <row r="78" spans="1:12" ht="15.75" x14ac:dyDescent="0.25">
      <c r="A78" s="5">
        <v>44409</v>
      </c>
      <c r="B78" s="7">
        <v>47841</v>
      </c>
      <c r="C78" s="7">
        <v>59228</v>
      </c>
      <c r="D78" s="7">
        <v>433235</v>
      </c>
      <c r="E78" s="7">
        <v>1338913</v>
      </c>
      <c r="F78" s="75">
        <v>160.61000000000001</v>
      </c>
      <c r="G78" s="7">
        <v>666688</v>
      </c>
      <c r="H78" s="7">
        <v>709198</v>
      </c>
      <c r="I78" s="75">
        <v>60.68</v>
      </c>
      <c r="J78" s="30">
        <f t="shared" si="22"/>
        <v>0.60612242856999987</v>
      </c>
      <c r="K78" s="38">
        <f t="shared" si="23"/>
        <v>0.34626931841096503</v>
      </c>
      <c r="L78" s="38">
        <f t="shared" si="24"/>
        <v>0.27421031225993037</v>
      </c>
    </row>
    <row r="79" spans="1:12" ht="15.75" x14ac:dyDescent="0.25">
      <c r="A79" s="5">
        <v>44440</v>
      </c>
      <c r="B79" s="7">
        <v>42018</v>
      </c>
      <c r="C79" s="7">
        <v>52244</v>
      </c>
      <c r="D79" s="7">
        <v>432426</v>
      </c>
      <c r="E79" s="7">
        <v>1245334</v>
      </c>
      <c r="F79" s="75">
        <v>109.42</v>
      </c>
      <c r="G79" s="7">
        <v>746380</v>
      </c>
      <c r="H79" s="7">
        <v>784365</v>
      </c>
      <c r="I79" s="75">
        <v>51</v>
      </c>
      <c r="J79" s="30">
        <f t="shared" si="22"/>
        <v>0.63316610197097745</v>
      </c>
      <c r="K79" s="38">
        <f t="shared" si="23"/>
        <v>0.38644399982460453</v>
      </c>
      <c r="L79" s="38">
        <f t="shared" si="24"/>
        <v>0.31791547188629843</v>
      </c>
    </row>
    <row r="80" spans="1:12" ht="15.75" x14ac:dyDescent="0.25">
      <c r="A80" s="5">
        <v>44470</v>
      </c>
      <c r="B80" s="7">
        <v>40215</v>
      </c>
      <c r="C80" s="7">
        <v>49968</v>
      </c>
      <c r="D80" s="7">
        <v>527773</v>
      </c>
      <c r="E80" s="7">
        <v>1310295</v>
      </c>
      <c r="F80" s="75">
        <v>120.48</v>
      </c>
      <c r="G80" s="7">
        <v>767352</v>
      </c>
      <c r="H80" s="7">
        <v>801572</v>
      </c>
      <c r="I80" s="75">
        <v>59.73</v>
      </c>
      <c r="J80" s="30">
        <f t="shared" si="22"/>
        <v>0.59249261654280472</v>
      </c>
      <c r="K80" s="38">
        <f t="shared" si="23"/>
        <v>0.37955609893994269</v>
      </c>
      <c r="L80" s="38">
        <f t="shared" si="24"/>
        <v>0.33144664558015646</v>
      </c>
    </row>
    <row r="81" spans="1:12" ht="15.75" x14ac:dyDescent="0.25">
      <c r="A81" s="5">
        <v>44501</v>
      </c>
      <c r="B81" s="7">
        <v>39582</v>
      </c>
      <c r="C81" s="7">
        <v>48810</v>
      </c>
      <c r="D81" s="7">
        <v>520438</v>
      </c>
      <c r="E81" s="7">
        <v>1218678</v>
      </c>
      <c r="F81" s="75">
        <v>107.46</v>
      </c>
      <c r="G81" s="7">
        <v>897646</v>
      </c>
      <c r="H81" s="7">
        <v>952528</v>
      </c>
      <c r="I81" s="75">
        <v>62.29</v>
      </c>
      <c r="J81" s="30">
        <f t="shared" si="22"/>
        <v>0.63299917353273849</v>
      </c>
      <c r="K81" s="38">
        <f t="shared" si="23"/>
        <v>0.43870917821708305</v>
      </c>
      <c r="L81" s="38">
        <f t="shared" si="24"/>
        <v>0.36695139911634755</v>
      </c>
    </row>
    <row r="82" spans="1:12" ht="15.75" x14ac:dyDescent="0.25">
      <c r="A82" s="5">
        <v>44531</v>
      </c>
      <c r="B82" s="7">
        <v>32553</v>
      </c>
      <c r="C82" s="7">
        <v>40922</v>
      </c>
      <c r="D82" s="7">
        <v>362002</v>
      </c>
      <c r="E82" s="7">
        <v>916002</v>
      </c>
      <c r="F82" s="75">
        <v>171.16</v>
      </c>
      <c r="G82" s="7">
        <v>798010</v>
      </c>
      <c r="H82" s="7">
        <v>826611</v>
      </c>
      <c r="I82" s="75">
        <v>130.05000000000001</v>
      </c>
      <c r="J82" s="30">
        <f t="shared" ref="J82:J90" si="25">G82/SUM(D82,G82)</f>
        <v>0.68793253862891068</v>
      </c>
      <c r="K82" s="38">
        <f t="shared" ref="K82:K90" si="26">H82/SUM(E82,H82)</f>
        <v>0.47435144808399798</v>
      </c>
      <c r="L82" s="38">
        <f t="shared" ref="L82:L90" si="27">I82/SUM(F82,I82)</f>
        <v>0.43175857375253146</v>
      </c>
    </row>
    <row r="83" spans="1:12" ht="15.75" x14ac:dyDescent="0.25">
      <c r="A83" s="5">
        <v>44562</v>
      </c>
      <c r="B83" s="7">
        <v>80738</v>
      </c>
      <c r="C83" s="7">
        <v>131924</v>
      </c>
      <c r="D83" s="7">
        <v>521674</v>
      </c>
      <c r="E83" s="7">
        <v>1169589</v>
      </c>
      <c r="F83" s="75">
        <v>90.99</v>
      </c>
      <c r="G83" s="7">
        <v>552374</v>
      </c>
      <c r="H83" s="7">
        <v>575161</v>
      </c>
      <c r="I83" s="75">
        <v>57.3</v>
      </c>
      <c r="J83" s="30">
        <f t="shared" si="25"/>
        <v>0.51429172625432007</v>
      </c>
      <c r="K83" s="38">
        <f t="shared" si="26"/>
        <v>0.32965238572861444</v>
      </c>
      <c r="L83" s="38">
        <f t="shared" si="27"/>
        <v>0.38640501719603482</v>
      </c>
    </row>
    <row r="84" spans="1:12" ht="15.75" x14ac:dyDescent="0.25">
      <c r="A84" s="5">
        <v>44593</v>
      </c>
      <c r="B84" s="7">
        <v>38911</v>
      </c>
      <c r="C84" s="7">
        <v>48442</v>
      </c>
      <c r="D84" s="7">
        <v>291166</v>
      </c>
      <c r="E84" s="7">
        <v>928480</v>
      </c>
      <c r="F84" s="75">
        <v>74.569999999999993</v>
      </c>
      <c r="G84" s="7">
        <v>450158</v>
      </c>
      <c r="H84" s="7">
        <v>474287</v>
      </c>
      <c r="I84" s="75">
        <v>217.58</v>
      </c>
      <c r="J84" s="30">
        <f t="shared" si="25"/>
        <v>0.60723516303262814</v>
      </c>
      <c r="K84" s="38">
        <f t="shared" si="26"/>
        <v>0.33810818190048669</v>
      </c>
      <c r="L84" s="38">
        <f t="shared" si="27"/>
        <v>0.74475440698271445</v>
      </c>
    </row>
    <row r="85" spans="1:12" ht="15.75" x14ac:dyDescent="0.25">
      <c r="A85" s="5">
        <v>44621</v>
      </c>
      <c r="B85" s="7">
        <v>38760</v>
      </c>
      <c r="C85" s="7">
        <v>48725</v>
      </c>
      <c r="D85" s="7">
        <v>316905</v>
      </c>
      <c r="E85" s="7">
        <v>979437</v>
      </c>
      <c r="F85" s="75">
        <v>84.53</v>
      </c>
      <c r="G85" s="7">
        <v>514038</v>
      </c>
      <c r="H85" s="7">
        <v>532358</v>
      </c>
      <c r="I85" s="75">
        <v>24.16</v>
      </c>
      <c r="J85" s="30">
        <f t="shared" si="25"/>
        <v>0.61862004975070495</v>
      </c>
      <c r="K85" s="38">
        <f t="shared" si="26"/>
        <v>0.3521363676953555</v>
      </c>
      <c r="L85" s="38">
        <f t="shared" si="27"/>
        <v>0.22228355874505476</v>
      </c>
    </row>
    <row r="86" spans="1:12" ht="15.75" x14ac:dyDescent="0.25">
      <c r="A86" s="5">
        <v>44652</v>
      </c>
      <c r="B86" s="7">
        <v>36890</v>
      </c>
      <c r="C86" s="7">
        <v>71638</v>
      </c>
      <c r="D86" s="7">
        <v>537800</v>
      </c>
      <c r="E86" s="7">
        <v>1151472</v>
      </c>
      <c r="F86" s="75">
        <v>81.33</v>
      </c>
      <c r="G86" s="7">
        <v>452654</v>
      </c>
      <c r="H86" s="7">
        <v>468195</v>
      </c>
      <c r="I86" s="75">
        <v>26.59</v>
      </c>
      <c r="J86" s="30">
        <f t="shared" si="25"/>
        <v>0.45701668123910855</v>
      </c>
      <c r="K86" s="38">
        <f t="shared" si="26"/>
        <v>0.28906867893215088</v>
      </c>
      <c r="L86" s="38">
        <f t="shared" si="27"/>
        <v>0.24638621200889546</v>
      </c>
    </row>
    <row r="87" spans="1:12" ht="15.75" x14ac:dyDescent="0.25">
      <c r="A87" s="5">
        <v>44682</v>
      </c>
      <c r="B87" s="7">
        <v>41932</v>
      </c>
      <c r="C87" s="7">
        <v>132596</v>
      </c>
      <c r="D87" s="7">
        <v>1138814</v>
      </c>
      <c r="E87" s="7">
        <v>1858263</v>
      </c>
      <c r="F87" s="75">
        <v>104.99</v>
      </c>
      <c r="G87" s="7">
        <v>667586</v>
      </c>
      <c r="H87" s="7">
        <v>682554</v>
      </c>
      <c r="I87" s="75">
        <v>30.71</v>
      </c>
      <c r="J87" s="30">
        <f t="shared" si="25"/>
        <v>0.36956709477413641</v>
      </c>
      <c r="K87" s="38">
        <f t="shared" si="26"/>
        <v>0.26863563963874609</v>
      </c>
      <c r="L87" s="38">
        <f t="shared" si="27"/>
        <v>0.22630803242446576</v>
      </c>
    </row>
    <row r="88" spans="1:12" ht="15.75" x14ac:dyDescent="0.25">
      <c r="A88" s="5">
        <v>44713</v>
      </c>
      <c r="B88" s="7">
        <v>41292</v>
      </c>
      <c r="C88" s="7">
        <v>144812</v>
      </c>
      <c r="D88" s="7">
        <v>1079735</v>
      </c>
      <c r="E88" s="7">
        <v>1756790</v>
      </c>
      <c r="F88" s="75">
        <v>100.02</v>
      </c>
      <c r="G88" s="7">
        <v>643312</v>
      </c>
      <c r="H88" s="7">
        <v>659760</v>
      </c>
      <c r="I88" s="75">
        <v>30.36</v>
      </c>
      <c r="J88" s="30">
        <f t="shared" si="25"/>
        <v>0.37335719803348372</v>
      </c>
      <c r="K88" s="38">
        <f t="shared" si="26"/>
        <v>0.27301731807742441</v>
      </c>
      <c r="L88" s="38">
        <f t="shared" si="27"/>
        <v>0.23285780027611597</v>
      </c>
    </row>
    <row r="89" spans="1:12" ht="15.75" x14ac:dyDescent="0.25">
      <c r="A89" s="5">
        <v>44743</v>
      </c>
      <c r="B89" s="7">
        <v>42465</v>
      </c>
      <c r="C89" s="7">
        <v>165912</v>
      </c>
      <c r="D89" s="7">
        <v>1099784</v>
      </c>
      <c r="E89" s="7">
        <v>1791018</v>
      </c>
      <c r="F89" s="75">
        <v>107.2</v>
      </c>
      <c r="G89" s="7">
        <v>624408</v>
      </c>
      <c r="H89" s="7">
        <v>641353</v>
      </c>
      <c r="I89" s="75">
        <v>38.64</v>
      </c>
      <c r="J89" s="30">
        <f t="shared" si="25"/>
        <v>0.36214528312392125</v>
      </c>
      <c r="K89" s="38">
        <f t="shared" si="26"/>
        <v>0.2636740036778929</v>
      </c>
      <c r="L89" s="38">
        <f t="shared" si="27"/>
        <v>0.26494788809654418</v>
      </c>
    </row>
    <row r="90" spans="1:12" ht="15.75" x14ac:dyDescent="0.25">
      <c r="A90" s="5">
        <v>44774</v>
      </c>
      <c r="B90" s="7">
        <v>47253</v>
      </c>
      <c r="C90" s="7">
        <v>148688</v>
      </c>
      <c r="D90" s="7">
        <v>1240335</v>
      </c>
      <c r="E90" s="7">
        <v>2018487</v>
      </c>
      <c r="F90" s="75">
        <v>118.49</v>
      </c>
      <c r="G90" s="7">
        <v>602450</v>
      </c>
      <c r="H90" s="7">
        <v>621479</v>
      </c>
      <c r="I90" s="75">
        <v>28.36</v>
      </c>
      <c r="J90" s="30">
        <f t="shared" si="25"/>
        <v>0.3269236508871084</v>
      </c>
      <c r="K90" s="38">
        <f t="shared" si="26"/>
        <v>0.23541174393912648</v>
      </c>
      <c r="L90" s="38">
        <f t="shared" si="27"/>
        <v>0.19312223357167177</v>
      </c>
    </row>
    <row r="91" spans="1:12" ht="15.75" x14ac:dyDescent="0.25">
      <c r="A91" s="5">
        <v>44805</v>
      </c>
      <c r="B91" s="7">
        <v>42111</v>
      </c>
      <c r="C91" s="7">
        <v>123271</v>
      </c>
      <c r="D91" s="7">
        <v>1146611</v>
      </c>
      <c r="E91" s="7">
        <v>1816622</v>
      </c>
      <c r="F91" s="75">
        <v>97.3</v>
      </c>
      <c r="G91" s="7">
        <v>529122</v>
      </c>
      <c r="H91" s="7">
        <v>547206</v>
      </c>
      <c r="I91" s="75">
        <v>23.38</v>
      </c>
      <c r="J91" s="30">
        <f t="shared" ref="J91:J106" si="28">G91/SUM(D91,G91)</f>
        <v>0.31575555294310015</v>
      </c>
      <c r="K91" s="38">
        <f t="shared" ref="K91:K106" si="29">H91/SUM(E91,H91)</f>
        <v>0.23149146215376076</v>
      </c>
      <c r="L91" s="38">
        <f t="shared" ref="L91:L106" si="30">I91/SUM(F91,I91)</f>
        <v>0.19373549883990721</v>
      </c>
    </row>
    <row r="92" spans="1:12" ht="15.75" x14ac:dyDescent="0.25">
      <c r="A92" s="5">
        <v>44835</v>
      </c>
      <c r="B92" s="7">
        <v>40789</v>
      </c>
      <c r="C92" s="7">
        <v>132138</v>
      </c>
      <c r="D92" s="7">
        <v>1028200</v>
      </c>
      <c r="E92" s="7">
        <v>1631711</v>
      </c>
      <c r="F92" s="75">
        <v>87</v>
      </c>
      <c r="G92" s="7">
        <v>439708</v>
      </c>
      <c r="H92" s="7">
        <v>458324</v>
      </c>
      <c r="I92" s="75">
        <v>32.659999999999997</v>
      </c>
      <c r="J92" s="30">
        <f t="shared" si="28"/>
        <v>0.29954738307850354</v>
      </c>
      <c r="K92" s="38">
        <f t="shared" si="29"/>
        <v>0.21929010758193043</v>
      </c>
      <c r="L92" s="38">
        <f t="shared" si="30"/>
        <v>0.27293999665719537</v>
      </c>
    </row>
    <row r="93" spans="1:12" ht="15.75" x14ac:dyDescent="0.25">
      <c r="A93" s="5">
        <v>44866</v>
      </c>
      <c r="B93" s="7">
        <v>41626</v>
      </c>
      <c r="C93" s="7">
        <v>136967</v>
      </c>
      <c r="D93" s="7">
        <v>977363</v>
      </c>
      <c r="E93" s="7">
        <v>1571519</v>
      </c>
      <c r="F93" s="75">
        <v>96.25</v>
      </c>
      <c r="G93" s="7">
        <v>380992</v>
      </c>
      <c r="H93" s="7">
        <v>399178</v>
      </c>
      <c r="I93" s="75">
        <v>19.690000000000001</v>
      </c>
      <c r="J93" s="30">
        <f t="shared" si="28"/>
        <v>0.28048043405442613</v>
      </c>
      <c r="K93" s="38">
        <f t="shared" si="29"/>
        <v>0.20255676037462889</v>
      </c>
      <c r="L93" s="38">
        <f t="shared" si="30"/>
        <v>0.1698292220113852</v>
      </c>
    </row>
    <row r="94" spans="1:12" ht="15.75" x14ac:dyDescent="0.25">
      <c r="A94" s="5">
        <v>44896</v>
      </c>
      <c r="B94" s="7">
        <v>40278</v>
      </c>
      <c r="C94" s="7">
        <v>133944</v>
      </c>
      <c r="D94" s="7">
        <v>998154</v>
      </c>
      <c r="E94" s="7">
        <v>1513069</v>
      </c>
      <c r="F94" s="75">
        <v>82.77</v>
      </c>
      <c r="G94" s="7">
        <v>382047</v>
      </c>
      <c r="H94" s="7">
        <v>399223</v>
      </c>
      <c r="I94" s="75">
        <v>16.07</v>
      </c>
      <c r="J94" s="30">
        <f t="shared" si="28"/>
        <v>0.27680533487513775</v>
      </c>
      <c r="K94" s="38">
        <f t="shared" si="29"/>
        <v>0.20876675737805733</v>
      </c>
      <c r="L94" s="38">
        <f t="shared" si="30"/>
        <v>0.16258599757183326</v>
      </c>
    </row>
    <row r="95" spans="1:12" ht="15.75" x14ac:dyDescent="0.25">
      <c r="A95" s="5">
        <v>44927</v>
      </c>
      <c r="B95" s="7">
        <v>45695</v>
      </c>
      <c r="C95" s="7">
        <v>107904</v>
      </c>
      <c r="D95" s="7">
        <v>859413</v>
      </c>
      <c r="E95" s="7">
        <v>1596456</v>
      </c>
      <c r="F95" s="75">
        <v>121.74</v>
      </c>
      <c r="G95" s="7">
        <v>361704</v>
      </c>
      <c r="H95" s="7">
        <v>394505</v>
      </c>
      <c r="I95" s="75">
        <v>21.05</v>
      </c>
      <c r="J95" s="30">
        <f t="shared" si="28"/>
        <v>0.29620748871729735</v>
      </c>
      <c r="K95" s="38">
        <f t="shared" si="29"/>
        <v>0.19814803002168299</v>
      </c>
      <c r="L95" s="38">
        <f t="shared" si="30"/>
        <v>0.14741928706492052</v>
      </c>
    </row>
    <row r="96" spans="1:12" ht="15.75" x14ac:dyDescent="0.25">
      <c r="A96" s="5">
        <v>44958</v>
      </c>
      <c r="B96" s="7">
        <v>42690</v>
      </c>
      <c r="C96" s="7">
        <v>95855</v>
      </c>
      <c r="D96" s="7">
        <v>554593</v>
      </c>
      <c r="E96" s="7">
        <v>1224961</v>
      </c>
      <c r="F96" s="75">
        <v>98.53</v>
      </c>
      <c r="G96" s="7">
        <v>303617</v>
      </c>
      <c r="H96" s="7">
        <v>327299</v>
      </c>
      <c r="I96" s="75">
        <v>38.64</v>
      </c>
      <c r="J96" s="30">
        <f t="shared" si="28"/>
        <v>0.35377937800771375</v>
      </c>
      <c r="K96" s="38">
        <f t="shared" si="29"/>
        <v>0.21085320758120418</v>
      </c>
      <c r="L96" s="38">
        <f t="shared" si="30"/>
        <v>0.28169424801341397</v>
      </c>
    </row>
    <row r="97" spans="1:12" ht="15.75" x14ac:dyDescent="0.25">
      <c r="A97" s="5">
        <v>44986</v>
      </c>
      <c r="B97" s="7">
        <v>58230</v>
      </c>
      <c r="C97" s="7">
        <v>181089</v>
      </c>
      <c r="D97" s="7">
        <v>1079000</v>
      </c>
      <c r="E97" s="7">
        <v>1921237</v>
      </c>
      <c r="F97" s="75">
        <v>139.66999999999999</v>
      </c>
      <c r="G97" s="7">
        <v>1331960</v>
      </c>
      <c r="H97" s="7">
        <v>1386948</v>
      </c>
      <c r="I97" s="75">
        <v>215.17</v>
      </c>
      <c r="J97" s="30">
        <f t="shared" si="28"/>
        <v>0.55246043069980422</v>
      </c>
      <c r="K97" s="38">
        <f t="shared" si="29"/>
        <v>0.41924741210059291</v>
      </c>
      <c r="L97" s="38">
        <f t="shared" si="30"/>
        <v>0.60638597677826622</v>
      </c>
    </row>
    <row r="98" spans="1:12" ht="15.75" x14ac:dyDescent="0.25">
      <c r="A98" s="5">
        <v>45017</v>
      </c>
      <c r="B98" s="7">
        <v>51308</v>
      </c>
      <c r="C98" s="7">
        <v>179055</v>
      </c>
      <c r="D98" s="7">
        <v>1328174</v>
      </c>
      <c r="E98" s="7">
        <v>1979322</v>
      </c>
      <c r="F98" s="75">
        <v>132.5</v>
      </c>
      <c r="G98" s="7">
        <v>783772</v>
      </c>
      <c r="H98" s="7">
        <v>840814</v>
      </c>
      <c r="I98" s="75">
        <v>158.01</v>
      </c>
      <c r="J98" s="30">
        <f t="shared" si="28"/>
        <v>0.37111365536808233</v>
      </c>
      <c r="K98" s="38">
        <f t="shared" si="29"/>
        <v>0.29814661420583971</v>
      </c>
      <c r="L98" s="38">
        <f t="shared" si="30"/>
        <v>0.54390554542012326</v>
      </c>
    </row>
    <row r="99" spans="1:12" ht="15.75" x14ac:dyDescent="0.25">
      <c r="A99" s="5">
        <v>45047</v>
      </c>
      <c r="B99" s="7">
        <v>54603</v>
      </c>
      <c r="C99" s="7">
        <v>174926</v>
      </c>
      <c r="D99" s="7">
        <v>1133719</v>
      </c>
      <c r="E99" s="7">
        <v>1911824</v>
      </c>
      <c r="F99" s="75">
        <v>123.33</v>
      </c>
      <c r="G99" s="7">
        <v>689087</v>
      </c>
      <c r="H99" s="7">
        <v>719737</v>
      </c>
      <c r="I99" s="75">
        <v>135.32</v>
      </c>
      <c r="J99" s="30">
        <f t="shared" si="28"/>
        <v>0.37803639004918788</v>
      </c>
      <c r="K99" s="38">
        <f t="shared" si="29"/>
        <v>0.27350192528313044</v>
      </c>
      <c r="L99" s="38">
        <f t="shared" si="30"/>
        <v>0.5231780398221535</v>
      </c>
    </row>
    <row r="100" spans="1:12" ht="15.75" x14ac:dyDescent="0.25">
      <c r="A100" s="5">
        <v>45078</v>
      </c>
      <c r="B100" s="7">
        <v>53006</v>
      </c>
      <c r="C100" s="7">
        <v>170173</v>
      </c>
      <c r="D100" s="7">
        <v>1649706</v>
      </c>
      <c r="E100" s="7">
        <v>2368488</v>
      </c>
      <c r="F100" s="75">
        <v>138.91999999999999</v>
      </c>
      <c r="G100" s="7">
        <v>825004</v>
      </c>
      <c r="H100" s="7">
        <v>860784</v>
      </c>
      <c r="I100" s="75">
        <v>126.71</v>
      </c>
      <c r="J100" s="30">
        <f t="shared" si="28"/>
        <v>0.33337401150033741</v>
      </c>
      <c r="K100" s="38">
        <f t="shared" si="29"/>
        <v>0.26655667283523965</v>
      </c>
      <c r="L100" s="38">
        <f t="shared" si="30"/>
        <v>0.47701690321123363</v>
      </c>
    </row>
    <row r="101" spans="1:12" ht="15.75" x14ac:dyDescent="0.25">
      <c r="A101" s="5">
        <v>45108</v>
      </c>
      <c r="B101" s="85">
        <v>55048</v>
      </c>
      <c r="C101" s="85">
        <v>200765</v>
      </c>
      <c r="D101" s="85">
        <v>1209592</v>
      </c>
      <c r="E101" s="85">
        <v>1912251</v>
      </c>
      <c r="F101" s="75">
        <v>115.32</v>
      </c>
      <c r="G101" s="85">
        <v>738749</v>
      </c>
      <c r="H101" s="85">
        <v>786734</v>
      </c>
      <c r="I101" s="75">
        <v>121.46</v>
      </c>
      <c r="J101" s="30">
        <f t="shared" si="28"/>
        <v>0.37916822568533948</v>
      </c>
      <c r="K101" s="38">
        <f t="shared" si="29"/>
        <v>0.29149254256692791</v>
      </c>
      <c r="L101" s="38">
        <f t="shared" si="30"/>
        <v>0.5129656220964609</v>
      </c>
    </row>
    <row r="102" spans="1:12" ht="15.75" x14ac:dyDescent="0.25">
      <c r="A102" s="5">
        <v>45139</v>
      </c>
      <c r="B102" s="85">
        <v>55145</v>
      </c>
      <c r="C102" s="85">
        <v>242663</v>
      </c>
      <c r="D102" s="85">
        <v>1205748</v>
      </c>
      <c r="E102" s="85">
        <v>1967126</v>
      </c>
      <c r="F102" s="75">
        <v>116.33</v>
      </c>
      <c r="G102" s="85">
        <v>946622</v>
      </c>
      <c r="H102" s="85">
        <v>1014505</v>
      </c>
      <c r="I102" s="75">
        <v>79.62</v>
      </c>
      <c r="J102" s="30">
        <f t="shared" si="28"/>
        <v>0.43980449458039278</v>
      </c>
      <c r="K102" s="38">
        <f t="shared" si="29"/>
        <v>0.34025169445850273</v>
      </c>
      <c r="L102" s="38">
        <f t="shared" si="30"/>
        <v>0.40632814493493241</v>
      </c>
    </row>
    <row r="103" spans="1:12" ht="15.75" x14ac:dyDescent="0.25">
      <c r="A103" s="5">
        <v>45170</v>
      </c>
      <c r="B103" s="85">
        <v>48708</v>
      </c>
      <c r="C103" s="85">
        <v>160160</v>
      </c>
      <c r="D103" s="85">
        <v>970171</v>
      </c>
      <c r="E103" s="85">
        <v>1631403</v>
      </c>
      <c r="F103" s="75">
        <v>158.97</v>
      </c>
      <c r="G103" s="85">
        <v>872883</v>
      </c>
      <c r="H103" s="85">
        <v>981390</v>
      </c>
      <c r="I103" s="75">
        <v>114.03</v>
      </c>
      <c r="J103" s="30">
        <f t="shared" si="28"/>
        <v>0.47360685036900707</v>
      </c>
      <c r="K103" s="38">
        <f t="shared" si="29"/>
        <v>0.37560954886207976</v>
      </c>
      <c r="L103" s="38">
        <f t="shared" si="30"/>
        <v>0.4176923076923077</v>
      </c>
    </row>
    <row r="104" spans="1:12" ht="15.75" x14ac:dyDescent="0.25">
      <c r="A104" s="5">
        <v>45200</v>
      </c>
      <c r="B104" s="85">
        <v>51197</v>
      </c>
      <c r="C104" s="85">
        <v>160147</v>
      </c>
      <c r="D104" s="85">
        <v>4111946</v>
      </c>
      <c r="E104" s="85">
        <v>4780893</v>
      </c>
      <c r="F104" s="75">
        <v>353.07</v>
      </c>
      <c r="G104" s="85">
        <v>5828570</v>
      </c>
      <c r="H104" s="85">
        <v>5933474</v>
      </c>
      <c r="I104" s="75">
        <v>379.52</v>
      </c>
      <c r="J104" s="30">
        <f t="shared" si="28"/>
        <v>0.58634481348855527</v>
      </c>
      <c r="K104" s="38">
        <f t="shared" si="29"/>
        <v>0.55378670527152929</v>
      </c>
      <c r="L104" s="38">
        <f t="shared" si="30"/>
        <v>0.51805238946750576</v>
      </c>
    </row>
    <row r="105" spans="1:12" ht="15.75" x14ac:dyDescent="0.25">
      <c r="A105" s="5">
        <v>45231</v>
      </c>
      <c r="B105" s="85">
        <v>56706</v>
      </c>
      <c r="C105" s="85">
        <v>186603</v>
      </c>
      <c r="D105" s="85">
        <v>13878864</v>
      </c>
      <c r="E105" s="85">
        <v>14474788</v>
      </c>
      <c r="F105" s="75">
        <v>784.38</v>
      </c>
      <c r="G105" s="85">
        <v>1520057</v>
      </c>
      <c r="H105" s="85">
        <v>1744904</v>
      </c>
      <c r="I105" s="75">
        <v>174.34</v>
      </c>
      <c r="J105" s="30">
        <f t="shared" si="28"/>
        <v>9.8711916244001774E-2</v>
      </c>
      <c r="K105" s="38">
        <f t="shared" si="29"/>
        <v>0.10757935477443098</v>
      </c>
      <c r="L105" s="38">
        <f t="shared" si="30"/>
        <v>0.18184662883845126</v>
      </c>
    </row>
    <row r="106" spans="1:12" ht="15.75" x14ac:dyDescent="0.25">
      <c r="A106" s="5">
        <v>45261</v>
      </c>
      <c r="B106" s="85">
        <v>59088</v>
      </c>
      <c r="C106" s="85">
        <v>201385</v>
      </c>
      <c r="D106" s="85">
        <v>6956260</v>
      </c>
      <c r="E106" s="85">
        <v>7438590</v>
      </c>
      <c r="F106" s="75">
        <v>452.99</v>
      </c>
      <c r="G106" s="85">
        <v>1622695</v>
      </c>
      <c r="H106" s="85">
        <v>2735872</v>
      </c>
      <c r="I106" s="75">
        <v>216.01</v>
      </c>
      <c r="J106" s="30">
        <f t="shared" si="28"/>
        <v>0.18914832867173217</v>
      </c>
      <c r="K106" s="38">
        <f t="shared" si="29"/>
        <v>0.26889598683448818</v>
      </c>
      <c r="L106" s="38">
        <f t="shared" si="30"/>
        <v>0.32288490284005977</v>
      </c>
    </row>
    <row r="107" spans="1:12" ht="15.75" x14ac:dyDescent="0.25">
      <c r="A107" s="5">
        <v>45292</v>
      </c>
      <c r="B107" s="85">
        <v>40696</v>
      </c>
      <c r="C107" s="85">
        <v>95150</v>
      </c>
      <c r="D107" s="85">
        <v>1394031</v>
      </c>
      <c r="E107" s="85">
        <v>1835009</v>
      </c>
      <c r="F107" s="75">
        <v>164.73</v>
      </c>
      <c r="G107" s="85">
        <v>754012</v>
      </c>
      <c r="H107" s="85">
        <v>1093526</v>
      </c>
      <c r="I107" s="75">
        <v>179.43</v>
      </c>
      <c r="J107" s="30">
        <f t="shared" ref="J107:J111" si="31">G107/SUM(D107,G107)</f>
        <v>0.35102276816618661</v>
      </c>
      <c r="K107" s="38">
        <f t="shared" ref="K107:K111" si="32">H107/SUM(E107,H107)</f>
        <v>0.37340376672978126</v>
      </c>
      <c r="L107" s="38">
        <f t="shared" ref="L107:L111" si="33">I107/SUM(F107,I107)</f>
        <v>0.52135634588563462</v>
      </c>
    </row>
    <row r="108" spans="1:12" ht="15.75" x14ac:dyDescent="0.25">
      <c r="A108" s="5">
        <v>45323</v>
      </c>
      <c r="B108" s="85">
        <v>64713</v>
      </c>
      <c r="C108" s="85">
        <v>178773</v>
      </c>
      <c r="D108" s="85">
        <v>3579736</v>
      </c>
      <c r="E108" s="85">
        <v>4287975</v>
      </c>
      <c r="F108" s="75">
        <v>433.79</v>
      </c>
      <c r="G108" s="85">
        <v>1661564</v>
      </c>
      <c r="H108" s="85">
        <v>2298398</v>
      </c>
      <c r="I108" s="75">
        <v>285.18</v>
      </c>
      <c r="J108" s="38">
        <f t="shared" si="31"/>
        <v>0.31701371797073247</v>
      </c>
      <c r="K108" s="38">
        <f t="shared" si="32"/>
        <v>0.34896262328295102</v>
      </c>
      <c r="L108" s="38">
        <f t="shared" si="33"/>
        <v>0.39665076428780061</v>
      </c>
    </row>
    <row r="109" spans="1:12" ht="15.75" x14ac:dyDescent="0.25">
      <c r="A109" s="5">
        <v>45352</v>
      </c>
      <c r="B109" s="85">
        <v>50213</v>
      </c>
      <c r="C109" s="85">
        <v>122510</v>
      </c>
      <c r="D109" s="85">
        <v>2658114</v>
      </c>
      <c r="E109" s="85">
        <v>3392437</v>
      </c>
      <c r="F109" s="75">
        <v>240.57</v>
      </c>
      <c r="G109" s="85">
        <v>2715485</v>
      </c>
      <c r="H109" s="85">
        <v>3510003</v>
      </c>
      <c r="I109" s="75">
        <v>274.77999999999997</v>
      </c>
      <c r="J109" s="38">
        <f t="shared" ref="J109:J110" si="34">G109/SUM(D109,G109)</f>
        <v>0.5053382286248006</v>
      </c>
      <c r="K109" s="38">
        <f t="shared" ref="K109:K110" si="35">H109/SUM(E109,H109)</f>
        <v>0.50851626381395565</v>
      </c>
      <c r="L109" s="38">
        <f t="shared" ref="L109:L110" si="36">I109/SUM(F109,I109)</f>
        <v>0.53319103521878342</v>
      </c>
    </row>
    <row r="110" spans="1:12" ht="15.75" x14ac:dyDescent="0.25">
      <c r="A110" s="5">
        <v>45383</v>
      </c>
      <c r="B110" s="85">
        <v>46505</v>
      </c>
      <c r="C110" s="85">
        <v>142489</v>
      </c>
      <c r="D110" s="85">
        <v>11932250</v>
      </c>
      <c r="E110" s="85">
        <v>12622282</v>
      </c>
      <c r="F110" s="75">
        <v>677.44</v>
      </c>
      <c r="G110" s="85">
        <v>3312182</v>
      </c>
      <c r="H110" s="85">
        <v>4439931</v>
      </c>
      <c r="I110" s="75">
        <v>275.11</v>
      </c>
      <c r="J110" s="38">
        <f t="shared" si="34"/>
        <v>0.21727159135873347</v>
      </c>
      <c r="K110" s="38">
        <f t="shared" si="35"/>
        <v>0.26022011329948819</v>
      </c>
      <c r="L110" s="38">
        <f t="shared" si="36"/>
        <v>0.28881423547320351</v>
      </c>
    </row>
    <row r="111" spans="1:12" ht="15.75" x14ac:dyDescent="0.25">
      <c r="A111" s="5">
        <v>45413</v>
      </c>
      <c r="B111" s="85">
        <v>45222</v>
      </c>
      <c r="C111" s="85">
        <v>158143</v>
      </c>
      <c r="D111" s="85">
        <v>18046336</v>
      </c>
      <c r="E111" s="85">
        <v>18709127</v>
      </c>
      <c r="F111" s="75">
        <v>974.15</v>
      </c>
      <c r="G111" s="85">
        <v>3289539</v>
      </c>
      <c r="H111" s="85">
        <v>3561575</v>
      </c>
      <c r="I111" s="75">
        <v>267.04000000000002</v>
      </c>
      <c r="J111" s="38">
        <f t="shared" si="31"/>
        <v>0.15417877166978153</v>
      </c>
      <c r="K111" s="38">
        <f t="shared" si="32"/>
        <v>0.15992199078412525</v>
      </c>
      <c r="L111" s="38">
        <f t="shared" si="33"/>
        <v>0.21514836568132195</v>
      </c>
    </row>
    <row r="112" spans="1:12" ht="15.75" x14ac:dyDescent="0.25">
      <c r="A112" s="5">
        <v>45444</v>
      </c>
      <c r="B112" s="101">
        <v>46316</v>
      </c>
      <c r="C112" s="101">
        <v>200518</v>
      </c>
      <c r="D112" s="101">
        <v>1838639</v>
      </c>
      <c r="E112" s="101">
        <v>2513038</v>
      </c>
      <c r="F112" s="99">
        <v>230.41</v>
      </c>
      <c r="G112" s="101">
        <v>3771735</v>
      </c>
      <c r="H112" s="101">
        <v>3832105</v>
      </c>
      <c r="I112" s="99">
        <v>292.7</v>
      </c>
      <c r="J112" s="38">
        <f t="shared" ref="J112:J119" si="37">G112/SUM(D112,G112)</f>
        <v>0.67227871083104263</v>
      </c>
      <c r="K112" s="38">
        <f t="shared" ref="K112" si="38">H112/SUM(E112,H112)</f>
        <v>0.60394304746165695</v>
      </c>
      <c r="L112" s="38">
        <f t="shared" ref="L112" si="39">I112/SUM(F112,I112)</f>
        <v>0.55953814685247838</v>
      </c>
    </row>
    <row r="113" spans="1:12" ht="15.75" x14ac:dyDescent="0.25">
      <c r="A113" s="96">
        <v>45474</v>
      </c>
      <c r="B113" s="111">
        <v>44334</v>
      </c>
      <c r="C113" s="111">
        <v>142644</v>
      </c>
      <c r="D113" s="111">
        <v>2835705</v>
      </c>
      <c r="E113" s="111">
        <v>3475539</v>
      </c>
      <c r="F113" s="109">
        <v>253.36</v>
      </c>
      <c r="G113" s="111">
        <v>7321720</v>
      </c>
      <c r="H113" s="111">
        <v>7399728</v>
      </c>
      <c r="I113" s="109">
        <v>538.74</v>
      </c>
      <c r="J113" s="110">
        <f t="shared" si="37"/>
        <v>0.72082442154384596</v>
      </c>
      <c r="K113" s="105">
        <f t="shared" ref="K113:K121" si="40">H113/SUM(E113,H113)</f>
        <v>0.68041805318434945</v>
      </c>
      <c r="L113" s="105">
        <f t="shared" ref="L113" si="41">I113/SUM(F113,I113)</f>
        <v>0.68014139628834747</v>
      </c>
    </row>
    <row r="114" spans="1:12" ht="15.75" x14ac:dyDescent="0.25">
      <c r="A114" s="96">
        <v>45505</v>
      </c>
      <c r="B114" s="100">
        <v>45374</v>
      </c>
      <c r="C114" s="100">
        <v>135018</v>
      </c>
      <c r="D114" s="100">
        <v>2688372</v>
      </c>
      <c r="E114" s="100">
        <v>3412682</v>
      </c>
      <c r="F114" s="95">
        <v>297.56</v>
      </c>
      <c r="G114" s="100">
        <v>8598032</v>
      </c>
      <c r="H114" s="100">
        <v>8706902</v>
      </c>
      <c r="I114" s="95">
        <v>600.48</v>
      </c>
      <c r="J114" s="123">
        <f t="shared" si="37"/>
        <v>0.76180437985384897</v>
      </c>
      <c r="K114" s="38">
        <f t="shared" si="40"/>
        <v>0.71841591262538385</v>
      </c>
      <c r="L114" s="124">
        <f t="shared" ref="L114:L121" si="42">I114/SUM(F114,I114)</f>
        <v>0.66865618457975151</v>
      </c>
    </row>
    <row r="115" spans="1:12" ht="15.75" x14ac:dyDescent="0.25">
      <c r="A115" s="96">
        <v>45536</v>
      </c>
      <c r="B115" s="111">
        <v>48935</v>
      </c>
      <c r="C115" s="111">
        <v>131508</v>
      </c>
      <c r="D115" s="111">
        <v>1582405</v>
      </c>
      <c r="E115" s="111">
        <v>2392449</v>
      </c>
      <c r="F115" s="109">
        <v>220.76</v>
      </c>
      <c r="G115" s="111">
        <v>5927053</v>
      </c>
      <c r="H115" s="111">
        <v>6000652</v>
      </c>
      <c r="I115" s="118">
        <v>416.83</v>
      </c>
      <c r="J115" s="38">
        <f t="shared" si="37"/>
        <v>0.78927840065155164</v>
      </c>
      <c r="K115" s="38">
        <f t="shared" si="40"/>
        <v>0.7149505290118634</v>
      </c>
      <c r="L115" s="38">
        <f t="shared" si="42"/>
        <v>0.65375868504838541</v>
      </c>
    </row>
    <row r="116" spans="1:12" ht="15.75" x14ac:dyDescent="0.25">
      <c r="A116" s="96">
        <v>45566</v>
      </c>
      <c r="B116" s="111">
        <v>53709</v>
      </c>
      <c r="C116" s="111">
        <v>125387</v>
      </c>
      <c r="D116" s="111">
        <v>2062462</v>
      </c>
      <c r="E116" s="111">
        <v>2804537</v>
      </c>
      <c r="F116" s="109">
        <v>284.89999999999998</v>
      </c>
      <c r="G116" s="111">
        <v>4243841</v>
      </c>
      <c r="H116" s="111">
        <v>4320865</v>
      </c>
      <c r="I116" s="109">
        <v>641.99</v>
      </c>
      <c r="J116" s="125">
        <f t="shared" si="37"/>
        <v>0.67295228281926833</v>
      </c>
      <c r="K116" s="38">
        <f t="shared" si="40"/>
        <v>0.60640297908805707</v>
      </c>
      <c r="L116" s="126">
        <f t="shared" si="42"/>
        <v>0.69262803568924036</v>
      </c>
    </row>
    <row r="117" spans="1:12" ht="15.75" x14ac:dyDescent="0.25">
      <c r="A117" s="96">
        <v>45597</v>
      </c>
      <c r="B117" s="85">
        <v>51560</v>
      </c>
      <c r="C117" s="85">
        <v>100354</v>
      </c>
      <c r="D117" s="85">
        <v>7212482</v>
      </c>
      <c r="E117" s="85">
        <v>7910560</v>
      </c>
      <c r="F117" s="75">
        <v>622.37</v>
      </c>
      <c r="G117" s="85">
        <v>3436395</v>
      </c>
      <c r="H117" s="85">
        <v>3520209</v>
      </c>
      <c r="I117" s="75">
        <v>280.39999999999998</v>
      </c>
      <c r="J117" s="38">
        <f t="shared" si="37"/>
        <v>0.32270022463401538</v>
      </c>
      <c r="K117" s="38">
        <f t="shared" si="40"/>
        <v>0.30795907082016966</v>
      </c>
      <c r="L117" s="38">
        <f t="shared" si="42"/>
        <v>0.31059959901192991</v>
      </c>
    </row>
    <row r="118" spans="1:12" ht="15.75" x14ac:dyDescent="0.25">
      <c r="A118" s="96">
        <v>45627</v>
      </c>
      <c r="B118" s="85">
        <v>30055</v>
      </c>
      <c r="C118" s="85">
        <v>52014</v>
      </c>
      <c r="D118" s="85">
        <v>4837160</v>
      </c>
      <c r="E118" s="85">
        <v>5500122</v>
      </c>
      <c r="F118" s="75">
        <v>434.83</v>
      </c>
      <c r="G118" s="85">
        <v>2082634</v>
      </c>
      <c r="H118" s="85">
        <v>2231132</v>
      </c>
      <c r="I118" s="75">
        <v>191.21</v>
      </c>
      <c r="J118" s="38">
        <f t="shared" si="37"/>
        <v>0.30096762996123871</v>
      </c>
      <c r="K118" s="38">
        <f t="shared" si="40"/>
        <v>0.28858604309210384</v>
      </c>
      <c r="L118" s="38">
        <f t="shared" si="42"/>
        <v>0.30542776819372569</v>
      </c>
    </row>
    <row r="119" spans="1:12" ht="15.75" x14ac:dyDescent="0.25">
      <c r="A119" s="96">
        <v>45658</v>
      </c>
      <c r="B119" s="85">
        <v>46558</v>
      </c>
      <c r="C119" s="85">
        <v>72397</v>
      </c>
      <c r="D119" s="85">
        <v>3114516</v>
      </c>
      <c r="E119" s="85">
        <v>3877988</v>
      </c>
      <c r="F119" s="127">
        <v>296.72000000000003</v>
      </c>
      <c r="G119" s="85">
        <v>2196589</v>
      </c>
      <c r="H119" s="85">
        <v>2282587</v>
      </c>
      <c r="I119" s="127">
        <v>181.84</v>
      </c>
      <c r="J119" s="128">
        <f t="shared" si="37"/>
        <v>0.41358417881024756</v>
      </c>
      <c r="K119" s="128">
        <f t="shared" si="40"/>
        <v>0.37051525222889098</v>
      </c>
      <c r="L119" s="128">
        <f t="shared" si="42"/>
        <v>0.37997325309261115</v>
      </c>
    </row>
    <row r="120" spans="1:12" ht="15.75" x14ac:dyDescent="0.25">
      <c r="A120" s="96">
        <v>45689</v>
      </c>
      <c r="B120" s="85">
        <v>51743</v>
      </c>
      <c r="C120" s="85">
        <v>98170</v>
      </c>
      <c r="D120" s="85">
        <v>13446927</v>
      </c>
      <c r="E120" s="85">
        <v>14254061</v>
      </c>
      <c r="F120" s="127">
        <v>811.33</v>
      </c>
      <c r="G120" s="85">
        <v>7585430</v>
      </c>
      <c r="H120" s="85">
        <v>7703514</v>
      </c>
      <c r="I120" s="127">
        <v>404.91</v>
      </c>
      <c r="J120" s="128">
        <f>G120/SUM(D120,G120)</f>
        <v>0.36065525133488369</v>
      </c>
      <c r="K120" s="128">
        <f t="shared" si="40"/>
        <v>0.35083628315057558</v>
      </c>
      <c r="L120" s="128">
        <f t="shared" si="42"/>
        <v>0.33291948957442613</v>
      </c>
    </row>
    <row r="121" spans="1:12" ht="15.75" x14ac:dyDescent="0.25">
      <c r="A121" s="96">
        <v>45717</v>
      </c>
      <c r="B121" s="85">
        <v>77117</v>
      </c>
      <c r="C121" s="85">
        <v>126536</v>
      </c>
      <c r="D121" s="85">
        <v>11678649</v>
      </c>
      <c r="E121" s="85">
        <v>12428660</v>
      </c>
      <c r="F121" s="127">
        <v>795.64</v>
      </c>
      <c r="G121" s="85">
        <v>6282619</v>
      </c>
      <c r="H121" s="85">
        <v>6396022</v>
      </c>
      <c r="I121" s="127">
        <v>348.3</v>
      </c>
      <c r="J121" s="128">
        <f>G121/SUM(D121,G121)</f>
        <v>0.34978705289626544</v>
      </c>
      <c r="K121" s="128">
        <f t="shared" si="40"/>
        <v>0.33976786433895667</v>
      </c>
      <c r="L121" s="128">
        <f t="shared" si="42"/>
        <v>0.30447401087469622</v>
      </c>
    </row>
    <row r="122" spans="1:12" ht="15.75" thickBot="1" x14ac:dyDescent="0.3">
      <c r="B122" s="76"/>
      <c r="C122" s="76"/>
      <c r="D122" s="76"/>
      <c r="E122" s="76"/>
      <c r="F122" s="76"/>
      <c r="G122" s="76"/>
      <c r="H122" s="76"/>
      <c r="I122" s="76"/>
    </row>
    <row r="123" spans="1:12" ht="15.75" thickBot="1" x14ac:dyDescent="0.3">
      <c r="A123" s="31" t="s">
        <v>34</v>
      </c>
      <c r="B123" s="49" t="s">
        <v>35</v>
      </c>
      <c r="C123" s="32">
        <f>SUM(C10:C121)</f>
        <v>7664436</v>
      </c>
      <c r="D123" s="32">
        <f>SUM(D10:D121)</f>
        <v>151500038</v>
      </c>
      <c r="E123" s="32">
        <f>SUM(E10:E121)</f>
        <v>212492302</v>
      </c>
      <c r="F123" s="32">
        <f>SUM(F10:F121)</f>
        <v>15704.349999999997</v>
      </c>
      <c r="G123" s="32">
        <f>SUM(G10:G121)</f>
        <v>115166374</v>
      </c>
      <c r="H123" s="32">
        <f>SUM(H10:H121)</f>
        <v>123151974</v>
      </c>
      <c r="I123" s="32">
        <f>SUM(I10:I121)</f>
        <v>10936.669999999998</v>
      </c>
      <c r="J123" s="33">
        <f>G123/SUM(D123,G123)</f>
        <v>0.43187431493997075</v>
      </c>
      <c r="K123" s="33">
        <f>H123/SUM(E123,H123)</f>
        <v>0.36691218294454098</v>
      </c>
      <c r="L123" s="33">
        <f>I123/SUM(F123,I123)</f>
        <v>0.41051994255475199</v>
      </c>
    </row>
    <row r="124" spans="1:12" ht="15.75" thickBot="1" x14ac:dyDescent="0.3">
      <c r="A124" s="14"/>
    </row>
    <row r="125" spans="1:12" ht="15.75" thickBot="1" x14ac:dyDescent="0.3">
      <c r="A125" s="140" t="s">
        <v>36</v>
      </c>
      <c r="B125" s="141"/>
      <c r="C125" s="141"/>
      <c r="D125" s="141"/>
      <c r="E125" s="141"/>
      <c r="F125" s="141"/>
      <c r="G125" s="141"/>
      <c r="H125" s="141"/>
      <c r="I125" s="141"/>
      <c r="J125" s="141"/>
      <c r="K125" s="141"/>
      <c r="L125" s="142"/>
    </row>
    <row r="126" spans="1:12" x14ac:dyDescent="0.25">
      <c r="A126" s="59" t="s">
        <v>64</v>
      </c>
      <c r="B126" s="60" t="s">
        <v>35</v>
      </c>
      <c r="C126" s="61">
        <f t="shared" ref="C126:I126" si="43">C10</f>
        <v>854</v>
      </c>
      <c r="D126" s="61">
        <f t="shared" si="43"/>
        <v>29942</v>
      </c>
      <c r="E126" s="61">
        <f t="shared" si="43"/>
        <v>65189</v>
      </c>
      <c r="F126" s="61">
        <f t="shared" si="43"/>
        <v>2.91</v>
      </c>
      <c r="G126" s="61">
        <f t="shared" si="43"/>
        <v>7098</v>
      </c>
      <c r="H126" s="61">
        <f t="shared" si="43"/>
        <v>75332</v>
      </c>
      <c r="I126" s="61">
        <f t="shared" si="43"/>
        <v>3.78</v>
      </c>
      <c r="J126" s="64">
        <f t="shared" ref="J126:L135" si="44">G126/SUM(D126,G126)</f>
        <v>0.19163066954643629</v>
      </c>
      <c r="K126" s="64">
        <f t="shared" si="44"/>
        <v>0.53609069107108542</v>
      </c>
      <c r="L126" s="65">
        <f t="shared" si="44"/>
        <v>0.56502242152466364</v>
      </c>
    </row>
    <row r="127" spans="1:12" x14ac:dyDescent="0.25">
      <c r="A127" s="55">
        <v>2016</v>
      </c>
      <c r="B127" s="51" t="s">
        <v>35</v>
      </c>
      <c r="C127" s="44">
        <f t="shared" ref="C127:I127" si="45">SUM(C11:C22)</f>
        <v>25757</v>
      </c>
      <c r="D127" s="44">
        <f t="shared" si="45"/>
        <v>320195</v>
      </c>
      <c r="E127" s="44">
        <f t="shared" si="45"/>
        <v>748314</v>
      </c>
      <c r="F127" s="44">
        <f t="shared" si="45"/>
        <v>98.39</v>
      </c>
      <c r="G127" s="44">
        <f t="shared" si="45"/>
        <v>1838487</v>
      </c>
      <c r="H127" s="44">
        <f t="shared" si="45"/>
        <v>1713065</v>
      </c>
      <c r="I127" s="44">
        <f t="shared" si="45"/>
        <v>95.539999999999992</v>
      </c>
      <c r="J127" s="38">
        <f t="shared" si="44"/>
        <v>0.85167106595598607</v>
      </c>
      <c r="K127" s="38">
        <f t="shared" si="44"/>
        <v>0.69597774255813505</v>
      </c>
      <c r="L127" s="48">
        <f t="shared" si="44"/>
        <v>0.4926519878306605</v>
      </c>
    </row>
    <row r="128" spans="1:12" x14ac:dyDescent="0.25">
      <c r="A128" s="55">
        <v>2017</v>
      </c>
      <c r="B128" s="51" t="s">
        <v>35</v>
      </c>
      <c r="C128" s="44">
        <f t="shared" ref="C128:I128" si="46">SUM(C23:C34)</f>
        <v>108254</v>
      </c>
      <c r="D128" s="44">
        <f t="shared" si="46"/>
        <v>1042916</v>
      </c>
      <c r="E128" s="44">
        <f t="shared" si="46"/>
        <v>3167398</v>
      </c>
      <c r="F128" s="44">
        <f t="shared" si="46"/>
        <v>396.9</v>
      </c>
      <c r="G128" s="44">
        <f t="shared" si="46"/>
        <v>2457605</v>
      </c>
      <c r="H128" s="44">
        <f t="shared" si="46"/>
        <v>2599444</v>
      </c>
      <c r="I128" s="44">
        <f t="shared" si="46"/>
        <v>366.22999999999996</v>
      </c>
      <c r="J128" s="38">
        <f t="shared" si="44"/>
        <v>0.70206834925429673</v>
      </c>
      <c r="K128" s="38">
        <f t="shared" si="44"/>
        <v>0.45075693074303058</v>
      </c>
      <c r="L128" s="48">
        <f t="shared" si="44"/>
        <v>0.47990512756673176</v>
      </c>
    </row>
    <row r="129" spans="1:12" x14ac:dyDescent="0.25">
      <c r="A129" s="55">
        <v>2018</v>
      </c>
      <c r="B129" s="51" t="s">
        <v>35</v>
      </c>
      <c r="C129" s="44">
        <f t="shared" ref="C129:I129" si="47">SUM(C35:C46)</f>
        <v>288323</v>
      </c>
      <c r="D129" s="44">
        <f t="shared" si="47"/>
        <v>2331807</v>
      </c>
      <c r="E129" s="44">
        <f t="shared" si="47"/>
        <v>7314664</v>
      </c>
      <c r="F129" s="44">
        <f t="shared" si="47"/>
        <v>640.59</v>
      </c>
      <c r="G129" s="44">
        <f t="shared" si="47"/>
        <v>4360499</v>
      </c>
      <c r="H129" s="44">
        <f t="shared" si="47"/>
        <v>4628298</v>
      </c>
      <c r="I129" s="44">
        <f t="shared" si="47"/>
        <v>405.88</v>
      </c>
      <c r="J129" s="38">
        <f t="shared" si="44"/>
        <v>0.65156898085652393</v>
      </c>
      <c r="K129" s="38">
        <f t="shared" si="44"/>
        <v>0.38753351136845282</v>
      </c>
      <c r="L129" s="48">
        <f t="shared" si="44"/>
        <v>0.38785631695127426</v>
      </c>
    </row>
    <row r="130" spans="1:12" x14ac:dyDescent="0.25">
      <c r="A130" s="55" t="s">
        <v>38</v>
      </c>
      <c r="B130" s="51" t="s">
        <v>35</v>
      </c>
      <c r="C130" s="44">
        <f t="shared" ref="C130:I130" si="48">SUM(C47:C58)</f>
        <v>477678</v>
      </c>
      <c r="D130" s="44">
        <f t="shared" si="48"/>
        <v>3817376</v>
      </c>
      <c r="E130" s="44">
        <f t="shared" si="48"/>
        <v>12063658</v>
      </c>
      <c r="F130" s="44">
        <f t="shared" si="48"/>
        <v>1162.2700000000002</v>
      </c>
      <c r="G130" s="44">
        <f t="shared" si="48"/>
        <v>5476815</v>
      </c>
      <c r="H130" s="44">
        <f t="shared" si="48"/>
        <v>5793767</v>
      </c>
      <c r="I130" s="44">
        <f t="shared" si="48"/>
        <v>822.55</v>
      </c>
      <c r="J130" s="38">
        <f t="shared" si="44"/>
        <v>0.58927291251062086</v>
      </c>
      <c r="K130" s="38">
        <f t="shared" si="44"/>
        <v>0.32444582575595304</v>
      </c>
      <c r="L130" s="48">
        <f t="shared" si="44"/>
        <v>0.41442045122479615</v>
      </c>
    </row>
    <row r="131" spans="1:12" x14ac:dyDescent="0.25">
      <c r="A131" s="55" t="s">
        <v>39</v>
      </c>
      <c r="B131" s="51" t="s">
        <v>35</v>
      </c>
      <c r="C131" s="44">
        <f t="shared" ref="C131:I131" si="49">SUM(C59:C70)</f>
        <v>773384</v>
      </c>
      <c r="D131" s="44">
        <f t="shared" si="49"/>
        <v>4621455</v>
      </c>
      <c r="E131" s="44">
        <f t="shared" si="49"/>
        <v>13412197</v>
      </c>
      <c r="F131" s="44">
        <f t="shared" si="49"/>
        <v>1267.2900000000002</v>
      </c>
      <c r="G131" s="44">
        <f t="shared" si="49"/>
        <v>7383122</v>
      </c>
      <c r="H131" s="44">
        <f t="shared" si="49"/>
        <v>7855988</v>
      </c>
      <c r="I131" s="44">
        <f t="shared" si="49"/>
        <v>861.46</v>
      </c>
      <c r="J131" s="38">
        <f t="shared" ref="J131:J135" si="50">G131/SUM(D131,G131)</f>
        <v>0.61502558565787036</v>
      </c>
      <c r="K131" s="38">
        <f t="shared" si="44"/>
        <v>0.36937745275396089</v>
      </c>
      <c r="L131" s="48">
        <f t="shared" si="44"/>
        <v>0.40467880211391666</v>
      </c>
    </row>
    <row r="132" spans="1:12" x14ac:dyDescent="0.25">
      <c r="A132" s="55" t="s">
        <v>40</v>
      </c>
      <c r="B132" s="51" t="s">
        <v>35</v>
      </c>
      <c r="C132" s="44">
        <f t="shared" ref="C132:I132" si="51">SUM(C71:C82)</f>
        <v>628793</v>
      </c>
      <c r="D132" s="44">
        <f t="shared" si="51"/>
        <v>5114836</v>
      </c>
      <c r="E132" s="44">
        <f t="shared" si="51"/>
        <v>14910620</v>
      </c>
      <c r="F132" s="44">
        <f t="shared" si="51"/>
        <v>1536.2500000000002</v>
      </c>
      <c r="G132" s="44">
        <f t="shared" si="51"/>
        <v>8400349</v>
      </c>
      <c r="H132" s="44">
        <f t="shared" si="51"/>
        <v>9002887</v>
      </c>
      <c r="I132" s="44">
        <f t="shared" si="51"/>
        <v>876.90999999999985</v>
      </c>
      <c r="J132" s="38">
        <f t="shared" si="50"/>
        <v>0.62154894661079374</v>
      </c>
      <c r="K132" s="38">
        <f t="shared" ref="K132:K134" si="52">H132/SUM(E132,H132)</f>
        <v>0.37647706795996089</v>
      </c>
      <c r="L132" s="48">
        <f t="shared" ref="L132:L134" si="53">I132/SUM(F132,I132)</f>
        <v>0.36338659682739638</v>
      </c>
    </row>
    <row r="133" spans="1:12" x14ac:dyDescent="0.25">
      <c r="A133" s="55">
        <v>2022</v>
      </c>
      <c r="B133" s="51" t="s">
        <v>35</v>
      </c>
      <c r="C133" s="44">
        <f t="shared" ref="C133:I133" si="54">SUM(C83:C94)</f>
        <v>1419057</v>
      </c>
      <c r="D133" s="44">
        <f t="shared" si="54"/>
        <v>10376541</v>
      </c>
      <c r="E133" s="44">
        <f t="shared" si="54"/>
        <v>18186457</v>
      </c>
      <c r="F133" s="44">
        <f t="shared" si="54"/>
        <v>1125.44</v>
      </c>
      <c r="G133" s="44">
        <f t="shared" si="54"/>
        <v>6238849</v>
      </c>
      <c r="H133" s="44">
        <f t="shared" si="54"/>
        <v>6459078</v>
      </c>
      <c r="I133" s="44">
        <f t="shared" si="54"/>
        <v>545.50000000000011</v>
      </c>
      <c r="J133" s="38">
        <f t="shared" si="50"/>
        <v>0.37548616072207752</v>
      </c>
      <c r="K133" s="38">
        <f t="shared" si="52"/>
        <v>0.26207903378847325</v>
      </c>
      <c r="L133" s="48">
        <f t="shared" si="53"/>
        <v>0.32646294899876721</v>
      </c>
    </row>
    <row r="134" spans="1:12" x14ac:dyDescent="0.25">
      <c r="A134" s="55" t="s">
        <v>42</v>
      </c>
      <c r="B134" s="51" t="s">
        <v>35</v>
      </c>
      <c r="C134" s="44">
        <f>SUM(C95:C106)</f>
        <v>2060725</v>
      </c>
      <c r="D134" s="44">
        <f t="shared" ref="D134:I134" si="55">SUM(D95:D106)</f>
        <v>34937186</v>
      </c>
      <c r="E134" s="44">
        <f t="shared" si="55"/>
        <v>43207339</v>
      </c>
      <c r="F134" s="44">
        <f t="shared" si="55"/>
        <v>2735.75</v>
      </c>
      <c r="G134" s="44">
        <f t="shared" si="55"/>
        <v>15824720</v>
      </c>
      <c r="H134" s="44">
        <f t="shared" si="55"/>
        <v>17726966</v>
      </c>
      <c r="I134" s="44">
        <f t="shared" si="55"/>
        <v>1779.88</v>
      </c>
      <c r="J134" s="38">
        <f t="shared" si="50"/>
        <v>0.3117440074058685</v>
      </c>
      <c r="K134" s="38">
        <f t="shared" si="52"/>
        <v>0.29091931055913411</v>
      </c>
      <c r="L134" s="48">
        <f t="shared" si="53"/>
        <v>0.39415984037664736</v>
      </c>
    </row>
    <row r="135" spans="1:12" ht="15.75" thickBot="1" x14ac:dyDescent="0.3">
      <c r="A135" s="56" t="s">
        <v>43</v>
      </c>
      <c r="B135" s="57" t="s">
        <v>35</v>
      </c>
      <c r="C135" s="58">
        <f t="shared" ref="C135:I135" si="56">SUM(C107:C118)</f>
        <v>1584508</v>
      </c>
      <c r="D135" s="58">
        <f t="shared" si="56"/>
        <v>60667692</v>
      </c>
      <c r="E135" s="58">
        <f t="shared" si="56"/>
        <v>68855757</v>
      </c>
      <c r="F135" s="58">
        <f t="shared" si="56"/>
        <v>4834.87</v>
      </c>
      <c r="G135" s="58">
        <f t="shared" si="56"/>
        <v>47114192</v>
      </c>
      <c r="H135" s="58">
        <f t="shared" si="56"/>
        <v>50915026</v>
      </c>
      <c r="I135" s="58">
        <f t="shared" si="56"/>
        <v>4243.8899999999994</v>
      </c>
      <c r="J135" s="62">
        <f t="shared" si="50"/>
        <v>0.43712533360430034</v>
      </c>
      <c r="K135" s="62">
        <f t="shared" si="44"/>
        <v>0.42510389199008575</v>
      </c>
      <c r="L135" s="63">
        <f t="shared" si="44"/>
        <v>0.46745260365953062</v>
      </c>
    </row>
    <row r="136" spans="1:12" ht="15.75" thickBot="1" x14ac:dyDescent="0.3">
      <c r="A136" s="56" t="s">
        <v>44</v>
      </c>
      <c r="B136" s="57" t="s">
        <v>35</v>
      </c>
      <c r="C136" s="58">
        <f>SUM(C119:C121)</f>
        <v>297103</v>
      </c>
      <c r="D136" s="58">
        <f>SUM(D119:D121)</f>
        <v>28240092</v>
      </c>
      <c r="E136" s="58">
        <f>SUM(E119:E121)</f>
        <v>30560709</v>
      </c>
      <c r="F136" s="58">
        <f>SUM(F119:F121)</f>
        <v>1903.69</v>
      </c>
      <c r="G136" s="58">
        <f>SUM(G119:G121)</f>
        <v>16064638</v>
      </c>
      <c r="H136" s="58">
        <f>SUM(H119:H121)</f>
        <v>16382123</v>
      </c>
      <c r="I136" s="58">
        <f>SUM(I119:I121)</f>
        <v>935.05</v>
      </c>
      <c r="J136" s="62">
        <f>G136/SUM(D136,G136)</f>
        <v>0.36259419705300089</v>
      </c>
      <c r="K136" s="62">
        <f>H136/SUM(E136,H136)</f>
        <v>0.34898028734184594</v>
      </c>
      <c r="L136" s="63">
        <f>I136/SUM(F136,I136)</f>
        <v>0.32938909516193804</v>
      </c>
    </row>
    <row r="137" spans="1:12" ht="15.75" thickBot="1" x14ac:dyDescent="0.3">
      <c r="A137" s="42"/>
    </row>
    <row r="138" spans="1:12" ht="15.75" thickBot="1" x14ac:dyDescent="0.3">
      <c r="A138" s="143" t="s">
        <v>48</v>
      </c>
      <c r="B138" s="144"/>
      <c r="C138" s="144"/>
      <c r="D138" s="144"/>
      <c r="E138" s="144"/>
      <c r="F138" s="144"/>
      <c r="G138" s="144"/>
      <c r="H138" s="144"/>
      <c r="I138" s="145"/>
    </row>
    <row r="139" spans="1:12" x14ac:dyDescent="0.25">
      <c r="A139" s="59" t="s">
        <v>52</v>
      </c>
      <c r="B139" s="60" t="s">
        <v>35</v>
      </c>
      <c r="C139" s="64">
        <f t="shared" ref="C139:I141" si="57">(C128/C127)-1</f>
        <v>3.2028963000349417</v>
      </c>
      <c r="D139" s="64">
        <f t="shared" si="57"/>
        <v>2.2571276878152378</v>
      </c>
      <c r="E139" s="64">
        <f t="shared" si="57"/>
        <v>3.2327124709680692</v>
      </c>
      <c r="F139" s="64">
        <f t="shared" si="57"/>
        <v>3.0339465392824474</v>
      </c>
      <c r="G139" s="64">
        <f t="shared" si="57"/>
        <v>0.33675408093720538</v>
      </c>
      <c r="H139" s="64">
        <f t="shared" si="57"/>
        <v>0.51742286486502254</v>
      </c>
      <c r="I139" s="65">
        <f t="shared" si="57"/>
        <v>2.8332635545321332</v>
      </c>
    </row>
    <row r="140" spans="1:12" x14ac:dyDescent="0.25">
      <c r="A140" s="55" t="s">
        <v>53</v>
      </c>
      <c r="B140" s="51" t="s">
        <v>35</v>
      </c>
      <c r="C140" s="38">
        <f t="shared" si="57"/>
        <v>1.6633935004711145</v>
      </c>
      <c r="D140" s="38">
        <f t="shared" si="57"/>
        <v>1.2358531271933693</v>
      </c>
      <c r="E140" s="38">
        <f t="shared" si="57"/>
        <v>1.309360553994162</v>
      </c>
      <c r="F140" s="38">
        <f t="shared" si="57"/>
        <v>0.61398337112622836</v>
      </c>
      <c r="G140" s="38">
        <f t="shared" si="57"/>
        <v>0.77428797548833117</v>
      </c>
      <c r="H140" s="38">
        <f t="shared" si="57"/>
        <v>0.78049536747088988</v>
      </c>
      <c r="I140" s="48">
        <f t="shared" si="57"/>
        <v>0.10826529776370042</v>
      </c>
    </row>
    <row r="141" spans="1:12" x14ac:dyDescent="0.25">
      <c r="A141" s="55" t="s">
        <v>54</v>
      </c>
      <c r="B141" s="51" t="s">
        <v>35</v>
      </c>
      <c r="C141" s="38">
        <f t="shared" si="57"/>
        <v>0.65674607991731504</v>
      </c>
      <c r="D141" s="38">
        <f t="shared" si="57"/>
        <v>0.63708917590520997</v>
      </c>
      <c r="E141" s="38">
        <f t="shared" si="57"/>
        <v>0.64924294540391747</v>
      </c>
      <c r="F141" s="38">
        <f t="shared" si="57"/>
        <v>0.81437424873944364</v>
      </c>
      <c r="G141" s="38">
        <f t="shared" si="57"/>
        <v>0.25600647999231274</v>
      </c>
      <c r="H141" s="38">
        <f t="shared" si="57"/>
        <v>0.2518137336878481</v>
      </c>
      <c r="I141" s="48">
        <f t="shared" si="57"/>
        <v>1.0265842120823887</v>
      </c>
    </row>
    <row r="142" spans="1:12" x14ac:dyDescent="0.25">
      <c r="A142" s="55" t="s">
        <v>55</v>
      </c>
      <c r="B142" s="51" t="s">
        <v>35</v>
      </c>
      <c r="C142" s="38">
        <f>(C131/C130)-1</f>
        <v>0.6190488153107323</v>
      </c>
      <c r="D142" s="38">
        <f t="shared" ref="D142:I142" si="58">(D131/D130)-1</f>
        <v>0.21063657339491848</v>
      </c>
      <c r="E142" s="38">
        <f t="shared" si="58"/>
        <v>0.1117852478908139</v>
      </c>
      <c r="F142" s="38">
        <f t="shared" si="58"/>
        <v>9.0357662161115737E-2</v>
      </c>
      <c r="G142" s="38">
        <f t="shared" si="58"/>
        <v>0.34806853983565267</v>
      </c>
      <c r="H142" s="38">
        <f t="shared" si="58"/>
        <v>0.35593785528482602</v>
      </c>
      <c r="I142" s="48">
        <f t="shared" si="58"/>
        <v>4.7304115251352696E-2</v>
      </c>
    </row>
    <row r="143" spans="1:12" x14ac:dyDescent="0.25">
      <c r="A143" s="55" t="s">
        <v>56</v>
      </c>
      <c r="B143" s="51" t="s">
        <v>35</v>
      </c>
      <c r="C143" s="38">
        <f>(C132/C131)-1</f>
        <v>-0.18695887166013259</v>
      </c>
      <c r="D143" s="38">
        <f t="shared" ref="D143:I146" si="59">(D132/D131)-1</f>
        <v>0.10675880215213618</v>
      </c>
      <c r="E143" s="38">
        <f t="shared" si="59"/>
        <v>0.11172092089014196</v>
      </c>
      <c r="F143" s="38">
        <f t="shared" si="59"/>
        <v>0.21223240142350996</v>
      </c>
      <c r="G143" s="38">
        <f t="shared" si="59"/>
        <v>0.1377773521824508</v>
      </c>
      <c r="H143" s="38">
        <f t="shared" si="59"/>
        <v>0.1459904215739638</v>
      </c>
      <c r="I143" s="48">
        <f t="shared" si="59"/>
        <v>1.79346690502169E-2</v>
      </c>
    </row>
    <row r="144" spans="1:12" x14ac:dyDescent="0.25">
      <c r="A144" s="55" t="s">
        <v>57</v>
      </c>
      <c r="B144" s="51" t="s">
        <v>35</v>
      </c>
      <c r="C144" s="38">
        <f>(C133/C132)-1</f>
        <v>1.2567951615237445</v>
      </c>
      <c r="D144" s="38">
        <f t="shared" si="59"/>
        <v>1.0287143126387628</v>
      </c>
      <c r="E144" s="38">
        <f t="shared" si="59"/>
        <v>0.21969824192421239</v>
      </c>
      <c r="F144" s="38">
        <f t="shared" si="59"/>
        <v>-0.26741090317331173</v>
      </c>
      <c r="G144" s="38">
        <f t="shared" si="59"/>
        <v>-0.25731073792291248</v>
      </c>
      <c r="H144" s="38">
        <f t="shared" si="59"/>
        <v>-0.28255480714130921</v>
      </c>
      <c r="I144" s="48">
        <f t="shared" si="59"/>
        <v>-0.37792931999863133</v>
      </c>
    </row>
    <row r="145" spans="1:9" ht="15.75" thickBot="1" x14ac:dyDescent="0.3">
      <c r="A145" s="56" t="s">
        <v>58</v>
      </c>
      <c r="B145" s="57" t="s">
        <v>35</v>
      </c>
      <c r="C145" s="62">
        <f>(C134/C133)-1</f>
        <v>0.45217915841294598</v>
      </c>
      <c r="D145" s="62">
        <f t="shared" si="59"/>
        <v>2.3669395225248953</v>
      </c>
      <c r="E145" s="62">
        <f t="shared" si="59"/>
        <v>1.3757974959058821</v>
      </c>
      <c r="F145" s="62">
        <f t="shared" si="59"/>
        <v>1.4308270543076484</v>
      </c>
      <c r="G145" s="62">
        <f t="shared" si="59"/>
        <v>1.5364806873832015</v>
      </c>
      <c r="H145" s="62">
        <f t="shared" si="59"/>
        <v>1.7445040917604651</v>
      </c>
      <c r="I145" s="63">
        <f t="shared" si="59"/>
        <v>2.2628414298808428</v>
      </c>
    </row>
    <row r="146" spans="1:9" ht="15.75" thickBot="1" x14ac:dyDescent="0.3">
      <c r="A146" s="56" t="s">
        <v>59</v>
      </c>
      <c r="B146" s="57" t="s">
        <v>35</v>
      </c>
      <c r="C146" s="62">
        <f>(C135/C134)-1</f>
        <v>-0.23109197005908111</v>
      </c>
      <c r="D146" s="62">
        <f t="shared" si="59"/>
        <v>0.73647906273848163</v>
      </c>
      <c r="E146" s="62">
        <f t="shared" si="59"/>
        <v>0.59361253420396931</v>
      </c>
      <c r="F146" s="62">
        <f t="shared" si="59"/>
        <v>0.76729233299826372</v>
      </c>
      <c r="G146" s="62">
        <f t="shared" si="59"/>
        <v>1.9772528044730016</v>
      </c>
      <c r="H146" s="62">
        <f t="shared" si="59"/>
        <v>1.8721793678624983</v>
      </c>
      <c r="I146" s="63">
        <f t="shared" si="59"/>
        <v>1.3843686091197154</v>
      </c>
    </row>
    <row r="148" spans="1:9" x14ac:dyDescent="0.25">
      <c r="B148" s="66"/>
      <c r="C148" s="20" t="s">
        <v>26</v>
      </c>
      <c r="D148" s="20" t="s">
        <v>60</v>
      </c>
    </row>
    <row r="149" spans="1:9" x14ac:dyDescent="0.25">
      <c r="B149" s="43">
        <v>2016</v>
      </c>
      <c r="C149" s="67">
        <f t="shared" ref="C149:C157" si="60">C127</f>
        <v>25757</v>
      </c>
      <c r="D149" s="68"/>
    </row>
    <row r="150" spans="1:9" x14ac:dyDescent="0.25">
      <c r="B150" s="43">
        <v>2017</v>
      </c>
      <c r="C150" s="67">
        <f t="shared" si="60"/>
        <v>108254</v>
      </c>
      <c r="D150" s="68">
        <f t="shared" ref="D150:D158" si="61">C139</f>
        <v>3.2028963000349417</v>
      </c>
    </row>
    <row r="151" spans="1:9" x14ac:dyDescent="0.25">
      <c r="B151" s="43">
        <v>2018</v>
      </c>
      <c r="C151" s="67">
        <f t="shared" si="60"/>
        <v>288323</v>
      </c>
      <c r="D151" s="68">
        <f t="shared" si="61"/>
        <v>1.6633935004711145</v>
      </c>
    </row>
    <row r="152" spans="1:9" x14ac:dyDescent="0.25">
      <c r="B152" s="43" t="s">
        <v>38</v>
      </c>
      <c r="C152" s="67">
        <f t="shared" si="60"/>
        <v>477678</v>
      </c>
      <c r="D152" s="68">
        <f t="shared" si="61"/>
        <v>0.65674607991731504</v>
      </c>
    </row>
    <row r="153" spans="1:9" x14ac:dyDescent="0.25">
      <c r="B153" s="43" t="s">
        <v>39</v>
      </c>
      <c r="C153" s="67">
        <f t="shared" si="60"/>
        <v>773384</v>
      </c>
      <c r="D153" s="68">
        <f t="shared" si="61"/>
        <v>0.6190488153107323</v>
      </c>
    </row>
    <row r="154" spans="1:9" x14ac:dyDescent="0.25">
      <c r="B154" s="43" t="s">
        <v>40</v>
      </c>
      <c r="C154" s="67">
        <f t="shared" si="60"/>
        <v>628793</v>
      </c>
      <c r="D154" s="68">
        <f t="shared" si="61"/>
        <v>-0.18695887166013259</v>
      </c>
    </row>
    <row r="155" spans="1:9" x14ac:dyDescent="0.25">
      <c r="B155" s="43" t="s">
        <v>41</v>
      </c>
      <c r="C155" s="67">
        <f t="shared" si="60"/>
        <v>1419057</v>
      </c>
      <c r="D155" s="68">
        <f t="shared" si="61"/>
        <v>1.2567951615237445</v>
      </c>
    </row>
    <row r="156" spans="1:9" x14ac:dyDescent="0.25">
      <c r="B156" s="43" t="s">
        <v>42</v>
      </c>
      <c r="C156" s="67">
        <f t="shared" si="60"/>
        <v>2060725</v>
      </c>
      <c r="D156" s="68">
        <f t="shared" si="61"/>
        <v>0.45217915841294598</v>
      </c>
    </row>
    <row r="157" spans="1:9" x14ac:dyDescent="0.25">
      <c r="B157" s="43" t="s">
        <v>43</v>
      </c>
      <c r="C157" s="67">
        <f t="shared" si="60"/>
        <v>1584508</v>
      </c>
      <c r="D157" s="68">
        <f t="shared" si="61"/>
        <v>-0.23109197005908111</v>
      </c>
    </row>
    <row r="158" spans="1:9" x14ac:dyDescent="0.25">
      <c r="B158" s="43" t="s">
        <v>44</v>
      </c>
      <c r="C158" s="67">
        <f>C136</f>
        <v>297103</v>
      </c>
      <c r="D158" s="68">
        <f t="shared" si="61"/>
        <v>0</v>
      </c>
    </row>
    <row r="160" spans="1:9" ht="90" x14ac:dyDescent="0.25">
      <c r="B160" s="66"/>
      <c r="C160" s="20" t="s">
        <v>26</v>
      </c>
      <c r="D160" s="20" t="s">
        <v>61</v>
      </c>
      <c r="E160" s="20" t="s">
        <v>62</v>
      </c>
    </row>
    <row r="161" spans="2:5" x14ac:dyDescent="0.25">
      <c r="B161" s="43">
        <v>2016</v>
      </c>
      <c r="C161" s="67">
        <f t="shared" ref="C161:C167" si="62">C149</f>
        <v>25757</v>
      </c>
      <c r="D161" s="69">
        <f t="shared" ref="D161:D167" si="63">D127/SUM($D127,$G127)</f>
        <v>0.1483289340440139</v>
      </c>
      <c r="E161" s="69">
        <f t="shared" ref="E161:E167" si="64">G127/SUM($D127,$G127)</f>
        <v>0.85167106595598607</v>
      </c>
    </row>
    <row r="162" spans="2:5" x14ac:dyDescent="0.25">
      <c r="B162" s="43">
        <v>2017</v>
      </c>
      <c r="C162" s="67">
        <f t="shared" si="62"/>
        <v>108254</v>
      </c>
      <c r="D162" s="69">
        <f t="shared" si="63"/>
        <v>0.29793165074570327</v>
      </c>
      <c r="E162" s="69">
        <f t="shared" si="64"/>
        <v>0.70206834925429673</v>
      </c>
    </row>
    <row r="163" spans="2:5" x14ac:dyDescent="0.25">
      <c r="B163" s="43">
        <v>2018</v>
      </c>
      <c r="C163" s="67">
        <f t="shared" si="62"/>
        <v>288323</v>
      </c>
      <c r="D163" s="69">
        <f t="shared" si="63"/>
        <v>0.34843101914347613</v>
      </c>
      <c r="E163" s="69">
        <f t="shared" si="64"/>
        <v>0.65156898085652393</v>
      </c>
    </row>
    <row r="164" spans="2:5" x14ac:dyDescent="0.25">
      <c r="B164" s="43" t="s">
        <v>38</v>
      </c>
      <c r="C164" s="67">
        <f t="shared" si="62"/>
        <v>477678</v>
      </c>
      <c r="D164" s="69">
        <f t="shared" si="63"/>
        <v>0.41072708748937914</v>
      </c>
      <c r="E164" s="69">
        <f t="shared" si="64"/>
        <v>0.58927291251062086</v>
      </c>
    </row>
    <row r="165" spans="2:5" x14ac:dyDescent="0.25">
      <c r="B165" s="43" t="s">
        <v>39</v>
      </c>
      <c r="C165" s="67">
        <f t="shared" si="62"/>
        <v>773384</v>
      </c>
      <c r="D165" s="69">
        <f t="shared" si="63"/>
        <v>0.3849744143421297</v>
      </c>
      <c r="E165" s="69">
        <f t="shared" si="64"/>
        <v>0.61502558565787036</v>
      </c>
    </row>
    <row r="166" spans="2:5" x14ac:dyDescent="0.25">
      <c r="B166" s="43" t="s">
        <v>40</v>
      </c>
      <c r="C166" s="67">
        <f t="shared" si="62"/>
        <v>628793</v>
      </c>
      <c r="D166" s="69">
        <f t="shared" si="63"/>
        <v>0.37845105338920632</v>
      </c>
      <c r="E166" s="69">
        <f t="shared" si="64"/>
        <v>0.62154894661079374</v>
      </c>
    </row>
    <row r="167" spans="2:5" x14ac:dyDescent="0.25">
      <c r="B167" s="43" t="s">
        <v>41</v>
      </c>
      <c r="C167" s="67">
        <f t="shared" si="62"/>
        <v>1419057</v>
      </c>
      <c r="D167" s="69">
        <f t="shared" si="63"/>
        <v>0.62451383927792248</v>
      </c>
      <c r="E167" s="69">
        <f t="shared" si="64"/>
        <v>0.37548616072207752</v>
      </c>
    </row>
    <row r="168" spans="2:5" x14ac:dyDescent="0.25">
      <c r="B168" s="43" t="s">
        <v>42</v>
      </c>
      <c r="C168" s="67">
        <f t="shared" ref="C168" si="65">C156</f>
        <v>2060725</v>
      </c>
      <c r="D168" s="69">
        <f t="shared" ref="D168" si="66">D134/SUM($D134,$G134)</f>
        <v>0.6882559925941315</v>
      </c>
      <c r="E168" s="69">
        <f t="shared" ref="E168" si="67">G134/SUM($D134,$G134)</f>
        <v>0.3117440074058685</v>
      </c>
    </row>
    <row r="169" spans="2:5" x14ac:dyDescent="0.25">
      <c r="B169" s="43" t="s">
        <v>43</v>
      </c>
      <c r="C169" s="67">
        <f>C157</f>
        <v>1584508</v>
      </c>
      <c r="D169" s="69">
        <f>D135/SUM($D135,$G135)</f>
        <v>0.56287466639569972</v>
      </c>
      <c r="E169" s="69">
        <f>G135/SUM($D135,$G135)</f>
        <v>0.43712533360430034</v>
      </c>
    </row>
    <row r="170" spans="2:5" x14ac:dyDescent="0.25">
      <c r="B170" s="43" t="s">
        <v>44</v>
      </c>
      <c r="C170" s="67">
        <f>C158</f>
        <v>297103</v>
      </c>
      <c r="D170" s="69">
        <f>D136/SUM($D136,$G136)</f>
        <v>0.63740580294699911</v>
      </c>
      <c r="E170" s="69">
        <f>G136/SUM($D136,$G136)</f>
        <v>0.36259419705300089</v>
      </c>
    </row>
  </sheetData>
  <mergeCells count="6">
    <mergeCell ref="A138:I138"/>
    <mergeCell ref="E1:F1"/>
    <mergeCell ref="B8:F8"/>
    <mergeCell ref="G8:I8"/>
    <mergeCell ref="J8:L8"/>
    <mergeCell ref="A125:L125"/>
  </mergeCells>
  <phoneticPr fontId="11" type="noConversion"/>
  <hyperlinks>
    <hyperlink ref="A5" r:id="rId1" xr:uid="{00000000-0004-0000-0300-000000000000}"/>
    <hyperlink ref="E1" location="INDICE!A1" display="voltar ao Índice" xr:uid="{00000000-0004-0000-0300-000001000000}"/>
  </hyperlinks>
  <pageMargins left="0.511811024" right="0.511811024" top="0.78740157499999996" bottom="0.78740157499999996" header="0.31496062000000002" footer="0.31496062000000002"/>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3"/>
  <sheetViews>
    <sheetView showGridLines="0" topLeftCell="E1" zoomScale="90" zoomScaleNormal="90" workbookViewId="0">
      <pane ySplit="9" topLeftCell="A20" activePane="bottomLeft" state="frozen"/>
      <selection activeCell="C37" sqref="C37"/>
      <selection pane="bottomLeft" activeCell="H41" sqref="H41"/>
    </sheetView>
  </sheetViews>
  <sheetFormatPr defaultRowHeight="15" x14ac:dyDescent="0.25"/>
  <cols>
    <col min="1" max="1" width="27.28515625" customWidth="1"/>
    <col min="2" max="9" width="18" customWidth="1"/>
    <col min="10" max="12" width="10.5703125" customWidth="1"/>
  </cols>
  <sheetData>
    <row r="1" spans="1:12" x14ac:dyDescent="0.25">
      <c r="A1" s="14" t="s">
        <v>0</v>
      </c>
      <c r="E1" s="132" t="s">
        <v>19</v>
      </c>
      <c r="F1" s="132"/>
    </row>
    <row r="2" spans="1:12" x14ac:dyDescent="0.25">
      <c r="A2" s="14" t="s">
        <v>1</v>
      </c>
    </row>
    <row r="3" spans="1:12" x14ac:dyDescent="0.25">
      <c r="A3" s="14" t="s">
        <v>2</v>
      </c>
    </row>
    <row r="4" spans="1:12" x14ac:dyDescent="0.25">
      <c r="A4" s="14" t="s">
        <v>65</v>
      </c>
    </row>
    <row r="5" spans="1:12" x14ac:dyDescent="0.25">
      <c r="A5" s="15" t="s">
        <v>66</v>
      </c>
    </row>
    <row r="6" spans="1:12" x14ac:dyDescent="0.25">
      <c r="A6" t="str">
        <f>INDICE!A5</f>
        <v>Data de atualização: 07/04/2025</v>
      </c>
    </row>
    <row r="8" spans="1:12" ht="37.5" customHeight="1" x14ac:dyDescent="0.25">
      <c r="B8" s="133" t="s">
        <v>21</v>
      </c>
      <c r="C8" s="134"/>
      <c r="D8" s="134"/>
      <c r="E8" s="134"/>
      <c r="F8" s="135"/>
      <c r="G8" s="136" t="s">
        <v>22</v>
      </c>
      <c r="H8" s="134"/>
      <c r="I8" s="135"/>
      <c r="J8" s="137" t="s">
        <v>23</v>
      </c>
      <c r="K8" s="138"/>
      <c r="L8" s="139"/>
    </row>
    <row r="9" spans="1:12" x14ac:dyDescent="0.25">
      <c r="A9" s="1" t="s">
        <v>24</v>
      </c>
      <c r="B9" s="19" t="s">
        <v>25</v>
      </c>
      <c r="C9" s="20" t="s">
        <v>26</v>
      </c>
      <c r="D9" s="21" t="s">
        <v>27</v>
      </c>
      <c r="E9" s="22" t="s">
        <v>28</v>
      </c>
      <c r="F9" s="27" t="s">
        <v>29</v>
      </c>
      <c r="G9" s="23" t="s">
        <v>27</v>
      </c>
      <c r="H9" s="22" t="s">
        <v>28</v>
      </c>
      <c r="I9" s="27" t="s">
        <v>29</v>
      </c>
      <c r="J9" s="23" t="s">
        <v>30</v>
      </c>
      <c r="K9" s="22" t="s">
        <v>31</v>
      </c>
      <c r="L9" s="27" t="s">
        <v>32</v>
      </c>
    </row>
    <row r="10" spans="1:12" ht="15.75" x14ac:dyDescent="0.25">
      <c r="A10" s="5">
        <v>44713</v>
      </c>
      <c r="B10" s="7">
        <v>686</v>
      </c>
      <c r="C10" s="7">
        <v>903</v>
      </c>
      <c r="D10" s="7">
        <v>75577</v>
      </c>
      <c r="E10" s="7">
        <v>140095</v>
      </c>
      <c r="F10" s="75">
        <v>35.58</v>
      </c>
      <c r="G10" s="7">
        <v>8550</v>
      </c>
      <c r="H10" s="7">
        <v>11925</v>
      </c>
      <c r="I10" s="75">
        <v>7.19</v>
      </c>
      <c r="J10" s="30">
        <f t="shared" ref="J10:L20" si="0">G10/SUM(D10,G10)</f>
        <v>0.10163205629583844</v>
      </c>
      <c r="K10" s="38">
        <f t="shared" si="0"/>
        <v>7.8443625838705427E-2</v>
      </c>
      <c r="L10" s="38">
        <f t="shared" si="0"/>
        <v>0.16810848725742344</v>
      </c>
    </row>
    <row r="11" spans="1:12" ht="15.75" x14ac:dyDescent="0.25">
      <c r="A11" s="5">
        <v>44743</v>
      </c>
      <c r="B11" s="7">
        <v>577</v>
      </c>
      <c r="C11" s="7">
        <v>797</v>
      </c>
      <c r="D11" s="7">
        <v>159980</v>
      </c>
      <c r="E11" s="7">
        <v>202584</v>
      </c>
      <c r="F11" s="75">
        <v>114.63</v>
      </c>
      <c r="G11" s="7">
        <v>1963</v>
      </c>
      <c r="H11" s="7">
        <v>5418</v>
      </c>
      <c r="I11" s="75">
        <v>0.43</v>
      </c>
      <c r="J11" s="30">
        <f t="shared" si="0"/>
        <v>1.2121548940059157E-2</v>
      </c>
      <c r="K11" s="38">
        <f t="shared" si="0"/>
        <v>2.6047826463207083E-2</v>
      </c>
      <c r="L11" s="38">
        <f t="shared" si="0"/>
        <v>3.7371806014253432E-3</v>
      </c>
    </row>
    <row r="12" spans="1:12" ht="15.75" x14ac:dyDescent="0.25">
      <c r="A12" s="5">
        <v>44774</v>
      </c>
      <c r="B12" s="7">
        <v>491</v>
      </c>
      <c r="C12" s="7">
        <v>675</v>
      </c>
      <c r="D12" s="7">
        <v>157045</v>
      </c>
      <c r="E12" s="7">
        <v>191115</v>
      </c>
      <c r="F12" s="75">
        <v>113.57</v>
      </c>
      <c r="G12" s="7">
        <v>3787</v>
      </c>
      <c r="H12" s="7">
        <v>6998</v>
      </c>
      <c r="I12" s="75">
        <v>0.43</v>
      </c>
      <c r="J12" s="30">
        <f t="shared" si="0"/>
        <v>2.3546309192200555E-2</v>
      </c>
      <c r="K12" s="38">
        <f t="shared" si="0"/>
        <v>3.5323275100573912E-2</v>
      </c>
      <c r="L12" s="38">
        <f t="shared" si="0"/>
        <v>3.7719298245614034E-3</v>
      </c>
    </row>
    <row r="13" spans="1:12" ht="15.75" x14ac:dyDescent="0.25">
      <c r="A13" s="5">
        <v>44805</v>
      </c>
      <c r="B13" s="7">
        <v>867</v>
      </c>
      <c r="C13" s="7">
        <v>2822</v>
      </c>
      <c r="D13" s="7">
        <v>149861</v>
      </c>
      <c r="E13" s="7">
        <v>178398</v>
      </c>
      <c r="F13" s="75">
        <v>112.2</v>
      </c>
      <c r="G13" s="7">
        <v>1167</v>
      </c>
      <c r="H13" s="7">
        <v>4321</v>
      </c>
      <c r="I13" s="75">
        <v>0.39</v>
      </c>
      <c r="J13" s="30">
        <f t="shared" si="0"/>
        <v>7.7270439918425719E-3</v>
      </c>
      <c r="K13" s="38">
        <f t="shared" si="0"/>
        <v>2.3648334327574034E-2</v>
      </c>
      <c r="L13" s="38">
        <f t="shared" si="0"/>
        <v>3.4638955502264853E-3</v>
      </c>
    </row>
    <row r="14" spans="1:12" ht="15.75" x14ac:dyDescent="0.25">
      <c r="A14" s="5">
        <v>44835</v>
      </c>
      <c r="B14" s="7">
        <v>755</v>
      </c>
      <c r="C14" s="7">
        <v>1333</v>
      </c>
      <c r="D14" s="7">
        <v>158700</v>
      </c>
      <c r="E14" s="7">
        <v>185215</v>
      </c>
      <c r="F14" s="75">
        <v>110.59</v>
      </c>
      <c r="G14" s="7">
        <v>710</v>
      </c>
      <c r="H14" s="7">
        <v>3668</v>
      </c>
      <c r="I14" s="75">
        <v>0.3</v>
      </c>
      <c r="J14" s="30">
        <f t="shared" si="0"/>
        <v>4.4539238441753965E-3</v>
      </c>
      <c r="K14" s="38">
        <f t="shared" si="0"/>
        <v>1.9419428958667533E-2</v>
      </c>
      <c r="L14" s="38">
        <f t="shared" si="0"/>
        <v>2.7053837135900443E-3</v>
      </c>
    </row>
    <row r="15" spans="1:12" ht="15.75" x14ac:dyDescent="0.25">
      <c r="A15" s="5">
        <v>44866</v>
      </c>
      <c r="B15" s="7">
        <v>325</v>
      </c>
      <c r="C15" s="7">
        <v>542</v>
      </c>
      <c r="D15" s="7">
        <v>157825</v>
      </c>
      <c r="E15" s="7">
        <v>184127</v>
      </c>
      <c r="F15" s="75">
        <v>107.21</v>
      </c>
      <c r="G15" s="7">
        <v>1294</v>
      </c>
      <c r="H15" s="7">
        <v>3728</v>
      </c>
      <c r="I15" s="75">
        <v>0.23</v>
      </c>
      <c r="J15" s="30">
        <f t="shared" si="0"/>
        <v>8.1322783577071241E-3</v>
      </c>
      <c r="K15" s="38">
        <f t="shared" si="0"/>
        <v>1.984509329003753E-2</v>
      </c>
      <c r="L15" s="38">
        <f t="shared" si="0"/>
        <v>2.1407297096053611E-3</v>
      </c>
    </row>
    <row r="16" spans="1:12" ht="15.75" x14ac:dyDescent="0.25">
      <c r="A16" s="5">
        <v>44896</v>
      </c>
      <c r="B16" s="7">
        <v>326</v>
      </c>
      <c r="C16" s="7">
        <v>533</v>
      </c>
      <c r="D16" s="7">
        <v>169470</v>
      </c>
      <c r="E16" s="7">
        <v>195682</v>
      </c>
      <c r="F16" s="75">
        <v>111.93</v>
      </c>
      <c r="G16" s="7">
        <v>868</v>
      </c>
      <c r="H16" s="7">
        <v>3409</v>
      </c>
      <c r="I16" s="75">
        <v>0.35</v>
      </c>
      <c r="J16" s="30">
        <f t="shared" si="0"/>
        <v>5.0957508013479086E-3</v>
      </c>
      <c r="K16" s="38">
        <f t="shared" si="0"/>
        <v>1.7122823231587564E-2</v>
      </c>
      <c r="L16" s="38">
        <f t="shared" si="0"/>
        <v>3.1172069825436406E-3</v>
      </c>
    </row>
    <row r="17" spans="1:12" ht="15.75" x14ac:dyDescent="0.25">
      <c r="A17" s="5">
        <v>44927</v>
      </c>
      <c r="B17" s="7">
        <v>354</v>
      </c>
      <c r="C17" s="7">
        <v>564</v>
      </c>
      <c r="D17" s="7">
        <v>160812</v>
      </c>
      <c r="E17" s="7">
        <v>193049</v>
      </c>
      <c r="F17" s="75">
        <v>111.46</v>
      </c>
      <c r="G17" s="7">
        <v>2559</v>
      </c>
      <c r="H17" s="7">
        <v>5691</v>
      </c>
      <c r="I17" s="75">
        <v>0.47</v>
      </c>
      <c r="J17" s="30">
        <f t="shared" si="0"/>
        <v>1.566373468975522E-2</v>
      </c>
      <c r="K17" s="38">
        <f t="shared" si="0"/>
        <v>2.8635403039146624E-2</v>
      </c>
      <c r="L17" s="38">
        <f t="shared" si="0"/>
        <v>4.1990529795407844E-3</v>
      </c>
    </row>
    <row r="18" spans="1:12" ht="15.75" x14ac:dyDescent="0.25">
      <c r="A18" s="5">
        <v>44958</v>
      </c>
      <c r="B18" s="7">
        <v>3260</v>
      </c>
      <c r="C18" s="7">
        <v>3762</v>
      </c>
      <c r="D18" s="7">
        <v>261810</v>
      </c>
      <c r="E18" s="7">
        <v>495799</v>
      </c>
      <c r="F18" s="75">
        <v>131.16</v>
      </c>
      <c r="G18" s="7">
        <v>11870</v>
      </c>
      <c r="H18" s="7">
        <v>25983</v>
      </c>
      <c r="I18" s="75">
        <v>1.46</v>
      </c>
      <c r="J18" s="30">
        <f t="shared" si="0"/>
        <v>4.3371821104940075E-2</v>
      </c>
      <c r="K18" s="38">
        <f t="shared" si="0"/>
        <v>4.9796658374570223E-2</v>
      </c>
      <c r="L18" s="38">
        <f t="shared" si="0"/>
        <v>1.1008897602171618E-2</v>
      </c>
    </row>
    <row r="19" spans="1:12" ht="15.75" x14ac:dyDescent="0.25">
      <c r="A19" s="5">
        <v>44986</v>
      </c>
      <c r="B19" s="7">
        <v>892</v>
      </c>
      <c r="C19" s="7">
        <v>1214</v>
      </c>
      <c r="D19" s="7">
        <v>214503</v>
      </c>
      <c r="E19" s="7">
        <v>278896</v>
      </c>
      <c r="F19" s="75">
        <v>119.84</v>
      </c>
      <c r="G19" s="7">
        <v>1678</v>
      </c>
      <c r="H19" s="7">
        <v>6675</v>
      </c>
      <c r="I19" s="75">
        <v>0.61</v>
      </c>
      <c r="J19" s="30">
        <f t="shared" si="0"/>
        <v>7.7620142380690257E-3</v>
      </c>
      <c r="K19" s="38">
        <f t="shared" si="0"/>
        <v>2.3374222172419468E-2</v>
      </c>
      <c r="L19" s="38">
        <f t="shared" si="0"/>
        <v>5.0643420506434203E-3</v>
      </c>
    </row>
    <row r="20" spans="1:12" ht="15.75" x14ac:dyDescent="0.25">
      <c r="A20" s="5">
        <v>45017</v>
      </c>
      <c r="B20" s="7">
        <v>556</v>
      </c>
      <c r="C20" s="7">
        <v>845</v>
      </c>
      <c r="D20" s="7">
        <v>190524</v>
      </c>
      <c r="E20" s="7">
        <v>237137</v>
      </c>
      <c r="F20" s="75">
        <v>112.79</v>
      </c>
      <c r="G20" s="7">
        <v>1443</v>
      </c>
      <c r="H20" s="7">
        <v>5593</v>
      </c>
      <c r="I20" s="75">
        <v>0.47</v>
      </c>
      <c r="J20" s="30">
        <f t="shared" si="0"/>
        <v>7.5169169701042367E-3</v>
      </c>
      <c r="K20" s="38">
        <f t="shared" si="0"/>
        <v>2.3042063197791784E-2</v>
      </c>
      <c r="L20" s="38">
        <f t="shared" si="0"/>
        <v>4.1497439519689204E-3</v>
      </c>
    </row>
    <row r="21" spans="1:12" ht="15.75" x14ac:dyDescent="0.25">
      <c r="A21" s="5">
        <v>45047</v>
      </c>
      <c r="B21" s="7">
        <v>1771</v>
      </c>
      <c r="C21" s="7">
        <v>2147</v>
      </c>
      <c r="D21" s="7">
        <v>192420</v>
      </c>
      <c r="E21" s="7">
        <v>323693</v>
      </c>
      <c r="F21" s="75">
        <v>119.81</v>
      </c>
      <c r="G21" s="7">
        <v>2504</v>
      </c>
      <c r="H21" s="7">
        <v>9772</v>
      </c>
      <c r="I21" s="75">
        <v>0.77</v>
      </c>
      <c r="J21" s="30">
        <f t="shared" ref="J21" si="1">G21/SUM(D21,G21)</f>
        <v>1.2846032299768115E-2</v>
      </c>
      <c r="K21" s="38">
        <f t="shared" ref="K21" si="2">H21/SUM(E21,H21)</f>
        <v>2.9304424752222873E-2</v>
      </c>
      <c r="L21" s="38">
        <f t="shared" ref="L21" si="3">I21/SUM(F21,I21)</f>
        <v>6.3858019572068337E-3</v>
      </c>
    </row>
    <row r="22" spans="1:12" ht="15.75" x14ac:dyDescent="0.25">
      <c r="A22" s="5">
        <v>45078</v>
      </c>
      <c r="B22" s="7">
        <v>995</v>
      </c>
      <c r="C22" s="7">
        <v>1399</v>
      </c>
      <c r="D22" s="85">
        <v>201833</v>
      </c>
      <c r="E22" s="7">
        <v>278804</v>
      </c>
      <c r="F22" s="75">
        <v>116.29</v>
      </c>
      <c r="G22" s="7">
        <v>4355</v>
      </c>
      <c r="H22" s="7">
        <v>9563</v>
      </c>
      <c r="I22" s="75">
        <v>0.61</v>
      </c>
      <c r="J22" s="30">
        <f t="shared" ref="J22:J28" si="4">G22/SUM(D22,G22)</f>
        <v>2.1121500766290959E-2</v>
      </c>
      <c r="K22" s="38">
        <f t="shared" ref="K22:K28" si="5">H22/SUM(E22,H22)</f>
        <v>3.3162601823370913E-2</v>
      </c>
      <c r="L22" s="38">
        <f t="shared" ref="L22:L28" si="6">I22/SUM(F22,I22)</f>
        <v>5.2181351582549183E-3</v>
      </c>
    </row>
    <row r="23" spans="1:12" ht="15.75" x14ac:dyDescent="0.25">
      <c r="A23" s="5">
        <v>45108</v>
      </c>
      <c r="B23" s="85">
        <v>1254</v>
      </c>
      <c r="C23" s="85">
        <v>1645</v>
      </c>
      <c r="D23" s="85">
        <v>187459</v>
      </c>
      <c r="E23" s="85">
        <v>279185</v>
      </c>
      <c r="F23" s="75">
        <v>117.09</v>
      </c>
      <c r="G23" s="85">
        <v>4285</v>
      </c>
      <c r="H23" s="85">
        <v>10549</v>
      </c>
      <c r="I23" s="75">
        <v>0.54500000000000004</v>
      </c>
      <c r="J23" s="30">
        <f t="shared" si="4"/>
        <v>2.2347505006675566E-2</v>
      </c>
      <c r="K23" s="38">
        <f t="shared" si="5"/>
        <v>3.6409258147128053E-2</v>
      </c>
      <c r="L23" s="38">
        <f t="shared" si="6"/>
        <v>4.6329748799251924E-3</v>
      </c>
    </row>
    <row r="24" spans="1:12" ht="15.75" x14ac:dyDescent="0.25">
      <c r="A24" s="5">
        <v>45139</v>
      </c>
      <c r="B24" s="85">
        <v>832</v>
      </c>
      <c r="C24" s="85">
        <v>1231</v>
      </c>
      <c r="D24" s="85">
        <v>217037</v>
      </c>
      <c r="E24" s="85">
        <v>279450</v>
      </c>
      <c r="F24" s="75">
        <v>118</v>
      </c>
      <c r="G24" s="85">
        <v>7094</v>
      </c>
      <c r="H24" s="85">
        <v>11328</v>
      </c>
      <c r="I24" s="75">
        <v>0.51</v>
      </c>
      <c r="J24" s="30">
        <f t="shared" si="4"/>
        <v>3.1651132596561833E-2</v>
      </c>
      <c r="K24" s="38">
        <f t="shared" si="5"/>
        <v>3.8957555248333782E-2</v>
      </c>
      <c r="L24" s="38">
        <f t="shared" si="6"/>
        <v>4.3034343093409835E-3</v>
      </c>
    </row>
    <row r="25" spans="1:12" ht="15.75" x14ac:dyDescent="0.25">
      <c r="A25" s="5">
        <v>45170</v>
      </c>
      <c r="B25" s="85">
        <v>643</v>
      </c>
      <c r="C25" s="85">
        <v>974</v>
      </c>
      <c r="D25" s="85">
        <v>173572</v>
      </c>
      <c r="E25" s="85">
        <v>221170</v>
      </c>
      <c r="F25" s="75">
        <v>113.17</v>
      </c>
      <c r="G25" s="85">
        <v>4769</v>
      </c>
      <c r="H25" s="85">
        <v>8819</v>
      </c>
      <c r="I25" s="75">
        <v>0.53</v>
      </c>
      <c r="J25" s="30">
        <f t="shared" si="4"/>
        <v>2.6740906465703342E-2</v>
      </c>
      <c r="K25" s="38">
        <f t="shared" si="5"/>
        <v>3.8345312167103643E-2</v>
      </c>
      <c r="L25" s="38">
        <f t="shared" si="6"/>
        <v>4.6613896218117854E-3</v>
      </c>
    </row>
    <row r="26" spans="1:12" ht="15.75" x14ac:dyDescent="0.25">
      <c r="A26" s="5">
        <v>45200</v>
      </c>
      <c r="B26" s="85">
        <v>743</v>
      </c>
      <c r="C26" s="85">
        <v>1153</v>
      </c>
      <c r="D26" s="85">
        <v>196969</v>
      </c>
      <c r="E26" s="85">
        <v>250971</v>
      </c>
      <c r="F26" s="75">
        <v>117.96</v>
      </c>
      <c r="G26" s="85">
        <v>4348</v>
      </c>
      <c r="H26" s="85">
        <v>8379</v>
      </c>
      <c r="I26" s="75">
        <v>0.55000000000000004</v>
      </c>
      <c r="J26" s="30">
        <f t="shared" si="4"/>
        <v>2.1597778627736357E-2</v>
      </c>
      <c r="K26" s="38">
        <f t="shared" si="5"/>
        <v>3.2307692307692308E-2</v>
      </c>
      <c r="L26" s="38">
        <f t="shared" si="6"/>
        <v>4.64095856889714E-3</v>
      </c>
    </row>
    <row r="27" spans="1:12" ht="15.75" x14ac:dyDescent="0.25">
      <c r="A27" s="5">
        <v>45231</v>
      </c>
      <c r="B27" s="85">
        <v>1242</v>
      </c>
      <c r="C27" s="85">
        <v>1644</v>
      </c>
      <c r="D27" s="85">
        <v>200853</v>
      </c>
      <c r="E27" s="85">
        <v>291069</v>
      </c>
      <c r="F27" s="75">
        <v>119.46</v>
      </c>
      <c r="G27" s="85">
        <v>5650</v>
      </c>
      <c r="H27" s="85">
        <v>10884</v>
      </c>
      <c r="I27" s="75">
        <v>0.55000000000000004</v>
      </c>
      <c r="J27" s="30">
        <f t="shared" si="4"/>
        <v>2.7360377331079936E-2</v>
      </c>
      <c r="K27" s="38">
        <f t="shared" si="5"/>
        <v>3.6045344805317382E-2</v>
      </c>
      <c r="L27" s="38">
        <f t="shared" si="6"/>
        <v>4.5829514207149412E-3</v>
      </c>
    </row>
    <row r="28" spans="1:12" ht="15.75" x14ac:dyDescent="0.25">
      <c r="A28" s="5">
        <v>45261</v>
      </c>
      <c r="B28" s="85">
        <v>668</v>
      </c>
      <c r="C28" s="85">
        <v>1043</v>
      </c>
      <c r="D28" s="85">
        <v>190572</v>
      </c>
      <c r="E28" s="85">
        <v>238648</v>
      </c>
      <c r="F28" s="75">
        <v>77.430000000000007</v>
      </c>
      <c r="G28" s="85">
        <v>7880</v>
      </c>
      <c r="H28" s="85">
        <v>13434</v>
      </c>
      <c r="I28" s="75">
        <v>0.41</v>
      </c>
      <c r="J28" s="30">
        <f t="shared" si="4"/>
        <v>3.9707334771128533E-2</v>
      </c>
      <c r="K28" s="38">
        <f t="shared" si="5"/>
        <v>5.3292182702453963E-2</v>
      </c>
      <c r="L28" s="38">
        <f t="shared" si="6"/>
        <v>5.2672147995888995E-3</v>
      </c>
    </row>
    <row r="29" spans="1:12" ht="15.75" x14ac:dyDescent="0.25">
      <c r="A29" s="5">
        <v>45292</v>
      </c>
      <c r="B29" s="85">
        <v>704</v>
      </c>
      <c r="C29" s="85">
        <v>1174</v>
      </c>
      <c r="D29" s="85">
        <v>177220</v>
      </c>
      <c r="E29" s="85">
        <v>231212</v>
      </c>
      <c r="F29" s="75">
        <v>38.549999999999997</v>
      </c>
      <c r="G29" s="85">
        <v>18178</v>
      </c>
      <c r="H29" s="85">
        <v>24982</v>
      </c>
      <c r="I29" s="75">
        <v>0.22</v>
      </c>
      <c r="J29" s="30">
        <f t="shared" ref="J29:J30" si="7">G29/SUM(D29,G29)</f>
        <v>9.3030634909262125E-2</v>
      </c>
      <c r="K29" s="38">
        <f t="shared" ref="K29:K33" si="8">H29/SUM(E29,H29)</f>
        <v>9.7512041655932608E-2</v>
      </c>
      <c r="L29" s="38">
        <f t="shared" ref="L29:L33" si="9">I29/SUM(F29,I29)</f>
        <v>5.6744905855042561E-3</v>
      </c>
    </row>
    <row r="30" spans="1:12" ht="15.75" x14ac:dyDescent="0.25">
      <c r="A30" s="5">
        <v>45323</v>
      </c>
      <c r="B30" s="85">
        <v>715</v>
      </c>
      <c r="C30" s="85">
        <v>1131</v>
      </c>
      <c r="D30" s="85">
        <v>169909</v>
      </c>
      <c r="E30" s="85">
        <v>225613</v>
      </c>
      <c r="F30" s="75">
        <v>36.5</v>
      </c>
      <c r="G30" s="85">
        <v>8934</v>
      </c>
      <c r="H30" s="85">
        <v>15004</v>
      </c>
      <c r="I30" s="75">
        <v>0.3</v>
      </c>
      <c r="J30" s="38">
        <f t="shared" si="7"/>
        <v>4.9954429303914603E-2</v>
      </c>
      <c r="K30" s="38">
        <f t="shared" si="8"/>
        <v>6.2356358860762122E-2</v>
      </c>
      <c r="L30" s="38">
        <f t="shared" si="9"/>
        <v>8.152173913043478E-3</v>
      </c>
    </row>
    <row r="31" spans="1:12" ht="15.75" x14ac:dyDescent="0.25">
      <c r="A31" s="5">
        <v>45352</v>
      </c>
      <c r="B31" s="85">
        <v>864</v>
      </c>
      <c r="C31" s="85">
        <v>1258</v>
      </c>
      <c r="D31" s="85">
        <v>190226</v>
      </c>
      <c r="E31" s="85">
        <v>257651</v>
      </c>
      <c r="F31" s="75">
        <v>41.3</v>
      </c>
      <c r="G31" s="85">
        <v>6458</v>
      </c>
      <c r="H31" s="85">
        <v>11549</v>
      </c>
      <c r="I31" s="75">
        <v>0.35</v>
      </c>
      <c r="J31" s="38">
        <f t="shared" ref="J31:J32" si="10">G31/SUM(D31,G31)</f>
        <v>3.2834394256777366E-2</v>
      </c>
      <c r="K31" s="38">
        <f t="shared" ref="K31:K32" si="11">H31/SUM(E31,H31)</f>
        <v>4.2901188707280831E-2</v>
      </c>
      <c r="L31" s="38">
        <f t="shared" ref="L31:L32" si="12">I31/SUM(F31,I31)</f>
        <v>8.4033613445378148E-3</v>
      </c>
    </row>
    <row r="32" spans="1:12" ht="15.75" x14ac:dyDescent="0.25">
      <c r="A32" s="5">
        <v>45383</v>
      </c>
      <c r="B32" s="85">
        <v>781</v>
      </c>
      <c r="C32" s="85">
        <v>1110</v>
      </c>
      <c r="D32" s="85">
        <v>179003</v>
      </c>
      <c r="E32" s="85">
        <v>237721</v>
      </c>
      <c r="F32" s="75">
        <v>39.36</v>
      </c>
      <c r="G32" s="85">
        <v>10756</v>
      </c>
      <c r="H32" s="85">
        <v>18151</v>
      </c>
      <c r="I32" s="75">
        <v>0.47</v>
      </c>
      <c r="J32" s="38">
        <f t="shared" si="10"/>
        <v>5.668242349506479E-2</v>
      </c>
      <c r="K32" s="38">
        <f t="shared" si="11"/>
        <v>7.0937812656328161E-2</v>
      </c>
      <c r="L32" s="38">
        <f t="shared" si="12"/>
        <v>1.1800150640220939E-2</v>
      </c>
    </row>
    <row r="33" spans="1:12" ht="15.75" x14ac:dyDescent="0.25">
      <c r="A33" s="5">
        <v>45413</v>
      </c>
      <c r="B33" s="85">
        <v>753</v>
      </c>
      <c r="C33" s="85">
        <v>1153</v>
      </c>
      <c r="D33" s="85">
        <v>193902</v>
      </c>
      <c r="E33" s="85">
        <v>253590</v>
      </c>
      <c r="F33" s="75">
        <v>41.43</v>
      </c>
      <c r="G33" s="85">
        <v>10945</v>
      </c>
      <c r="H33" s="85">
        <v>18110</v>
      </c>
      <c r="I33" s="75">
        <v>0.47</v>
      </c>
      <c r="J33" s="38">
        <f t="shared" ref="J33:J43" si="13">G33/SUM(D33,G33)</f>
        <v>5.3430121017149383E-2</v>
      </c>
      <c r="K33" s="38">
        <f t="shared" si="8"/>
        <v>6.6654398233345596E-2</v>
      </c>
      <c r="L33" s="38">
        <f t="shared" si="9"/>
        <v>1.1217183770883054E-2</v>
      </c>
    </row>
    <row r="34" spans="1:12" ht="16.5" thickBot="1" x14ac:dyDescent="0.3">
      <c r="A34" s="5">
        <v>45444</v>
      </c>
      <c r="B34" s="101">
        <v>856</v>
      </c>
      <c r="C34" s="101">
        <v>1301</v>
      </c>
      <c r="D34" s="101">
        <v>193219</v>
      </c>
      <c r="E34" s="101">
        <v>254194</v>
      </c>
      <c r="F34" s="99">
        <v>41.81</v>
      </c>
      <c r="G34" s="101">
        <v>12084</v>
      </c>
      <c r="H34" s="101">
        <v>20338</v>
      </c>
      <c r="I34" s="99">
        <v>0.57999999999999996</v>
      </c>
      <c r="J34" s="105">
        <f t="shared" si="13"/>
        <v>5.8859344481084055E-2</v>
      </c>
      <c r="K34" s="105">
        <f>H34/SUM(E34,H34)</f>
        <v>7.4082438477117415E-2</v>
      </c>
      <c r="L34" s="105">
        <f t="shared" ref="L34" si="14">I34/SUM(F34,I34)</f>
        <v>1.3682472281198396E-2</v>
      </c>
    </row>
    <row r="35" spans="1:12" ht="15.75" x14ac:dyDescent="0.25">
      <c r="A35" s="96">
        <v>45474</v>
      </c>
      <c r="B35" s="111">
        <v>781</v>
      </c>
      <c r="C35" s="111">
        <v>1406</v>
      </c>
      <c r="D35" s="111">
        <v>184917</v>
      </c>
      <c r="E35" s="111">
        <v>244112</v>
      </c>
      <c r="F35" s="109">
        <v>40.369999999999997</v>
      </c>
      <c r="G35" s="111">
        <v>9551</v>
      </c>
      <c r="H35" s="113">
        <v>17084</v>
      </c>
      <c r="I35" s="95">
        <v>0.47</v>
      </c>
      <c r="J35" s="106">
        <f t="shared" si="13"/>
        <v>4.911347882427957E-2</v>
      </c>
      <c r="K35" s="106">
        <f t="shared" ref="K35" si="15">H35/SUM(E35,H35)</f>
        <v>6.540682093140783E-2</v>
      </c>
      <c r="L35" s="106">
        <f t="shared" ref="L35:L43" si="16">I35/SUM(F35,I35)</f>
        <v>1.1508325171400588E-2</v>
      </c>
    </row>
    <row r="36" spans="1:12" ht="15.75" x14ac:dyDescent="0.25">
      <c r="A36" s="96">
        <v>45505</v>
      </c>
      <c r="B36" s="100">
        <v>968</v>
      </c>
      <c r="C36" s="100">
        <v>1733</v>
      </c>
      <c r="D36" s="100">
        <v>189729</v>
      </c>
      <c r="E36" s="100">
        <v>263579</v>
      </c>
      <c r="F36" s="95">
        <v>41.12</v>
      </c>
      <c r="G36" s="100">
        <v>10614</v>
      </c>
      <c r="H36" s="112">
        <v>17942</v>
      </c>
      <c r="I36" s="95">
        <v>0.46</v>
      </c>
      <c r="J36" s="106">
        <f t="shared" si="13"/>
        <v>5.2979140773573324E-2</v>
      </c>
      <c r="K36" s="106">
        <f t="shared" ref="K36:K43" si="17">H36/SUM(E36,H36)</f>
        <v>6.3732368100425901E-2</v>
      </c>
      <c r="L36" s="106">
        <f t="shared" si="16"/>
        <v>1.1063011063011064E-2</v>
      </c>
    </row>
    <row r="37" spans="1:12" ht="15.75" x14ac:dyDescent="0.25">
      <c r="A37" s="96">
        <v>45536</v>
      </c>
      <c r="B37" s="111">
        <v>1052</v>
      </c>
      <c r="C37" s="111">
        <v>1796</v>
      </c>
      <c r="D37" s="111">
        <v>194706</v>
      </c>
      <c r="E37" s="111">
        <v>273913</v>
      </c>
      <c r="F37" s="109">
        <v>42.39</v>
      </c>
      <c r="G37" s="111">
        <v>11210</v>
      </c>
      <c r="H37" s="113">
        <v>18757</v>
      </c>
      <c r="I37" s="95">
        <v>0.47</v>
      </c>
      <c r="J37" s="106">
        <f t="shared" si="13"/>
        <v>5.4439674430350242E-2</v>
      </c>
      <c r="K37" s="106">
        <f t="shared" si="17"/>
        <v>6.4089247275087982E-2</v>
      </c>
      <c r="L37" s="106">
        <f t="shared" si="16"/>
        <v>1.0965935604293047E-2</v>
      </c>
    </row>
    <row r="38" spans="1:12" ht="15.75" x14ac:dyDescent="0.25">
      <c r="A38" s="96">
        <v>45566</v>
      </c>
      <c r="B38" s="111">
        <v>1108</v>
      </c>
      <c r="C38" s="111">
        <v>2053</v>
      </c>
      <c r="D38" s="111">
        <v>217308</v>
      </c>
      <c r="E38" s="111">
        <v>299843</v>
      </c>
      <c r="F38" s="109">
        <v>46.96</v>
      </c>
      <c r="G38" s="111">
        <v>19609</v>
      </c>
      <c r="H38" s="113">
        <v>29405</v>
      </c>
      <c r="I38" s="109">
        <v>0.47</v>
      </c>
      <c r="J38" s="119">
        <f t="shared" si="13"/>
        <v>8.2767382669880166E-2</v>
      </c>
      <c r="K38" s="119">
        <f t="shared" si="17"/>
        <v>8.9309578190300318E-2</v>
      </c>
      <c r="L38" s="119">
        <f t="shared" si="16"/>
        <v>9.9093400801180676E-3</v>
      </c>
    </row>
    <row r="39" spans="1:12" ht="15.75" x14ac:dyDescent="0.25">
      <c r="A39" s="96">
        <v>45597</v>
      </c>
      <c r="B39" s="85">
        <v>715</v>
      </c>
      <c r="C39" s="85">
        <v>1000</v>
      </c>
      <c r="D39" s="85">
        <v>184806</v>
      </c>
      <c r="E39" s="85">
        <v>247424</v>
      </c>
      <c r="F39" s="75">
        <v>38.17</v>
      </c>
      <c r="G39" s="85">
        <v>7271</v>
      </c>
      <c r="H39" s="85">
        <v>15046</v>
      </c>
      <c r="I39" s="75">
        <v>0.34</v>
      </c>
      <c r="J39" s="38">
        <f t="shared" si="13"/>
        <v>3.7854610390624592E-2</v>
      </c>
      <c r="K39" s="38">
        <f t="shared" si="17"/>
        <v>5.7324646626281096E-2</v>
      </c>
      <c r="L39" s="38">
        <f t="shared" si="16"/>
        <v>8.8288756167229279E-3</v>
      </c>
    </row>
    <row r="40" spans="1:12" ht="15.75" x14ac:dyDescent="0.25">
      <c r="A40" s="96">
        <v>45627</v>
      </c>
      <c r="B40" s="85">
        <v>538</v>
      </c>
      <c r="C40" s="85">
        <v>788</v>
      </c>
      <c r="D40" s="85">
        <v>241937</v>
      </c>
      <c r="E40" s="85">
        <v>280853</v>
      </c>
      <c r="F40" s="75">
        <v>39.58</v>
      </c>
      <c r="G40" s="85">
        <v>25135</v>
      </c>
      <c r="H40" s="85">
        <v>35166</v>
      </c>
      <c r="I40" s="75">
        <v>0.28000000000000003</v>
      </c>
      <c r="J40" s="38">
        <f t="shared" si="13"/>
        <v>9.4113197939132517E-2</v>
      </c>
      <c r="K40" s="38">
        <f t="shared" si="17"/>
        <v>0.11127811935358317</v>
      </c>
      <c r="L40" s="38">
        <f t="shared" si="16"/>
        <v>7.024586051179128E-3</v>
      </c>
    </row>
    <row r="41" spans="1:12" ht="15.75" x14ac:dyDescent="0.25">
      <c r="A41" s="96">
        <v>45658</v>
      </c>
      <c r="B41" s="85">
        <v>886</v>
      </c>
      <c r="C41" s="85">
        <v>1162</v>
      </c>
      <c r="D41" s="85">
        <v>194910</v>
      </c>
      <c r="E41" s="85">
        <v>266340</v>
      </c>
      <c r="F41" s="75">
        <v>42.67</v>
      </c>
      <c r="G41" s="85">
        <v>10722</v>
      </c>
      <c r="H41" s="85">
        <v>16991</v>
      </c>
      <c r="I41" s="75">
        <v>0.28999999999999998</v>
      </c>
      <c r="J41" s="38">
        <f t="shared" si="13"/>
        <v>5.214169000933707E-2</v>
      </c>
      <c r="K41" s="38">
        <f t="shared" si="17"/>
        <v>5.9968729154240091E-2</v>
      </c>
      <c r="L41" s="38">
        <f t="shared" si="16"/>
        <v>6.7504655493482307E-3</v>
      </c>
    </row>
    <row r="42" spans="1:12" ht="15.75" x14ac:dyDescent="0.25">
      <c r="A42" s="5">
        <v>45689</v>
      </c>
      <c r="B42" s="85">
        <v>1086</v>
      </c>
      <c r="C42" s="85">
        <v>1599</v>
      </c>
      <c r="D42" s="85">
        <v>200812</v>
      </c>
      <c r="E42" s="85">
        <v>286120</v>
      </c>
      <c r="F42" s="75">
        <v>42.85</v>
      </c>
      <c r="G42" s="85">
        <v>9078</v>
      </c>
      <c r="H42" s="85">
        <v>17587</v>
      </c>
      <c r="I42" s="75">
        <v>0.46</v>
      </c>
      <c r="J42" s="38">
        <f t="shared" si="13"/>
        <v>4.3251226833103056E-2</v>
      </c>
      <c r="K42" s="38">
        <f t="shared" si="17"/>
        <v>5.7907786122809154E-2</v>
      </c>
      <c r="L42" s="38">
        <f t="shared" si="16"/>
        <v>1.0621103671207574E-2</v>
      </c>
    </row>
    <row r="43" spans="1:12" ht="15.75" x14ac:dyDescent="0.25">
      <c r="A43" s="5">
        <v>45717</v>
      </c>
      <c r="B43" s="85">
        <v>865</v>
      </c>
      <c r="C43" s="85">
        <v>2105</v>
      </c>
      <c r="D43" s="85">
        <v>206777</v>
      </c>
      <c r="E43" s="85">
        <v>281176</v>
      </c>
      <c r="F43" s="75">
        <v>44.1</v>
      </c>
      <c r="G43" s="85">
        <v>12197</v>
      </c>
      <c r="H43" s="85">
        <v>21124</v>
      </c>
      <c r="I43" s="75">
        <v>0.57999999999999996</v>
      </c>
      <c r="J43" s="38">
        <f t="shared" si="13"/>
        <v>5.570067679267858E-2</v>
      </c>
      <c r="K43" s="38">
        <f t="shared" si="17"/>
        <v>6.9877605028117767E-2</v>
      </c>
      <c r="L43" s="38">
        <f t="shared" si="16"/>
        <v>1.298119964189794E-2</v>
      </c>
    </row>
    <row r="44" spans="1:12" ht="15.75" thickBot="1" x14ac:dyDescent="0.3">
      <c r="B44" s="76"/>
      <c r="C44" s="76"/>
      <c r="D44" s="76"/>
      <c r="E44" s="76"/>
      <c r="F44" s="76"/>
      <c r="G44" s="76"/>
      <c r="H44" s="76"/>
      <c r="I44" s="76"/>
      <c r="J44" s="54"/>
      <c r="K44" s="54"/>
      <c r="L44" s="54"/>
    </row>
    <row r="45" spans="1:12" x14ac:dyDescent="0.25">
      <c r="A45" s="31" t="s">
        <v>34</v>
      </c>
      <c r="B45" s="49" t="s">
        <v>35</v>
      </c>
      <c r="C45" s="32">
        <f>SUM(C10:C43)</f>
        <v>45995</v>
      </c>
      <c r="D45" s="32">
        <f>SUM(D10:D43)</f>
        <v>6336203</v>
      </c>
      <c r="E45" s="32">
        <f>SUM(E10:E43)</f>
        <v>8548428</v>
      </c>
      <c r="F45" s="32">
        <f>SUM(F10:F43)</f>
        <v>2697.33</v>
      </c>
      <c r="G45" s="32">
        <f>SUM(G10:G43)</f>
        <v>259516</v>
      </c>
      <c r="H45" s="117">
        <f>SUM(H10:H43)</f>
        <v>463373</v>
      </c>
      <c r="I45" s="114">
        <f>SUM(I10:I43)</f>
        <v>23.014999999999997</v>
      </c>
      <c r="J45" s="115">
        <f>G45/SUM(D45,G45)</f>
        <v>3.9346127389599223E-2</v>
      </c>
      <c r="K45" s="115">
        <f>H45/SUM(E45,H45)</f>
        <v>5.1418467851209765E-2</v>
      </c>
      <c r="L45" s="116">
        <f>I45/SUM(F45,I45)</f>
        <v>8.460323966261632E-3</v>
      </c>
    </row>
    <row r="46" spans="1:12" x14ac:dyDescent="0.25">
      <c r="A46" s="14"/>
    </row>
    <row r="47" spans="1:12" ht="15.75" thickBot="1" x14ac:dyDescent="0.3">
      <c r="A47" s="146" t="s">
        <v>36</v>
      </c>
      <c r="B47" s="147"/>
      <c r="C47" s="147"/>
      <c r="D47" s="147"/>
      <c r="E47" s="147"/>
      <c r="F47" s="147"/>
      <c r="G47" s="147"/>
      <c r="H47" s="147"/>
      <c r="I47" s="147"/>
      <c r="J47" s="147"/>
      <c r="K47" s="147"/>
      <c r="L47" s="148"/>
    </row>
    <row r="48" spans="1:12" x14ac:dyDescent="0.25">
      <c r="A48" s="59">
        <v>2022</v>
      </c>
      <c r="B48" s="60" t="s">
        <v>35</v>
      </c>
      <c r="C48" s="61">
        <f>SUM(C10:C16)</f>
        <v>7605</v>
      </c>
      <c r="D48" s="61">
        <f t="shared" ref="D48:I48" si="18">SUM(D10:D16)</f>
        <v>1028458</v>
      </c>
      <c r="E48" s="61">
        <f t="shared" si="18"/>
        <v>1277216</v>
      </c>
      <c r="F48" s="61">
        <f t="shared" si="18"/>
        <v>705.71</v>
      </c>
      <c r="G48" s="61">
        <f t="shared" si="18"/>
        <v>18339</v>
      </c>
      <c r="H48" s="61">
        <f t="shared" si="18"/>
        <v>39467</v>
      </c>
      <c r="I48" s="61">
        <f t="shared" si="18"/>
        <v>9.3200000000000021</v>
      </c>
      <c r="J48" s="64">
        <f>G48/SUM(D48,G48)</f>
        <v>1.751915605413466E-2</v>
      </c>
      <c r="K48" s="64">
        <f t="shared" ref="K48" si="19">H48/SUM(E48,H48)</f>
        <v>2.9974564872486391E-2</v>
      </c>
      <c r="L48" s="65">
        <f t="shared" ref="L48" si="20">I48/SUM(F48,I48)</f>
        <v>1.3034418136301974E-2</v>
      </c>
    </row>
    <row r="49" spans="1:12" x14ac:dyDescent="0.25">
      <c r="A49" s="55" t="s">
        <v>42</v>
      </c>
      <c r="B49" s="51" t="s">
        <v>35</v>
      </c>
      <c r="C49" s="44">
        <f>SUM(C17:C28)</f>
        <v>17621</v>
      </c>
      <c r="D49" s="44">
        <f t="shared" ref="D49:I49" si="21">SUM(D17:D28)</f>
        <v>2388364</v>
      </c>
      <c r="E49" s="44">
        <f t="shared" si="21"/>
        <v>3367871</v>
      </c>
      <c r="F49" s="44">
        <f t="shared" si="21"/>
        <v>1374.4600000000003</v>
      </c>
      <c r="G49" s="44">
        <f t="shared" si="21"/>
        <v>58435</v>
      </c>
      <c r="H49" s="44">
        <f t="shared" si="21"/>
        <v>126670</v>
      </c>
      <c r="I49" s="44">
        <f t="shared" si="21"/>
        <v>7.4849999999999994</v>
      </c>
      <c r="J49" s="38">
        <f>G49/SUM(D49,G49)</f>
        <v>2.3882223263946078E-2</v>
      </c>
      <c r="K49" s="38">
        <f t="shared" ref="K49:L50" si="22">H49/SUM(E49,H49)</f>
        <v>3.6247965040330045E-2</v>
      </c>
      <c r="L49" s="48">
        <f t="shared" si="22"/>
        <v>5.4162792296364899E-3</v>
      </c>
    </row>
    <row r="50" spans="1:12" ht="15.75" thickBot="1" x14ac:dyDescent="0.3">
      <c r="A50" s="56" t="s">
        <v>43</v>
      </c>
      <c r="B50" s="57" t="s">
        <v>35</v>
      </c>
      <c r="C50" s="58">
        <f t="shared" ref="C50:I50" si="23">SUM(C29:C40)</f>
        <v>15903</v>
      </c>
      <c r="D50" s="58">
        <f t="shared" si="23"/>
        <v>2316882</v>
      </c>
      <c r="E50" s="58">
        <f t="shared" si="23"/>
        <v>3069705</v>
      </c>
      <c r="F50" s="58">
        <f t="shared" si="23"/>
        <v>487.53999999999996</v>
      </c>
      <c r="G50" s="58">
        <f t="shared" si="23"/>
        <v>150745</v>
      </c>
      <c r="H50" s="58">
        <f t="shared" si="23"/>
        <v>241534</v>
      </c>
      <c r="I50" s="58">
        <f t="shared" si="23"/>
        <v>4.879999999999999</v>
      </c>
      <c r="J50" s="62">
        <f>G50/SUM(D50,G50)</f>
        <v>6.108905438301656E-2</v>
      </c>
      <c r="K50" s="62">
        <f t="shared" si="22"/>
        <v>7.2943692678178768E-2</v>
      </c>
      <c r="L50" s="63">
        <f t="shared" si="22"/>
        <v>9.9102392266764133E-3</v>
      </c>
    </row>
    <row r="51" spans="1:12" ht="15.75" thickBot="1" x14ac:dyDescent="0.3">
      <c r="A51" s="56" t="s">
        <v>44</v>
      </c>
      <c r="B51" s="57" t="s">
        <v>35</v>
      </c>
      <c r="C51" s="58">
        <f>SUM(C41:C43)</f>
        <v>4866</v>
      </c>
      <c r="D51" s="58">
        <f>SUM(D41:D43)</f>
        <v>602499</v>
      </c>
      <c r="E51" s="58">
        <f>SUM(E41:E43)</f>
        <v>833636</v>
      </c>
      <c r="F51" s="58">
        <f>SUM(F41:F43)</f>
        <v>129.62</v>
      </c>
      <c r="G51" s="58">
        <f>SUM(G41:G43)</f>
        <v>31997</v>
      </c>
      <c r="H51" s="58">
        <f>SUM(H41:H43)</f>
        <v>55702</v>
      </c>
      <c r="I51" s="58">
        <f>SUM(I41:I43)</f>
        <v>1.33</v>
      </c>
      <c r="J51" s="62">
        <f>G51/SUM(D51,G51)</f>
        <v>5.0429001916481746E-2</v>
      </c>
      <c r="K51" s="62">
        <f t="shared" ref="K51" si="24">H51/SUM(E51,H51)</f>
        <v>6.2633104623888783E-2</v>
      </c>
      <c r="L51" s="63">
        <f t="shared" ref="L51" si="25">I51/SUM(F51,I51)</f>
        <v>1.0156548300878197E-2</v>
      </c>
    </row>
    <row r="53" spans="1:12" x14ac:dyDescent="0.25">
      <c r="B53" s="66"/>
      <c r="C53" s="20" t="s">
        <v>26</v>
      </c>
      <c r="D53" s="83"/>
    </row>
    <row r="54" spans="1:12" x14ac:dyDescent="0.25">
      <c r="B54" s="43" t="s">
        <v>41</v>
      </c>
      <c r="C54" s="67">
        <f>C48</f>
        <v>7605</v>
      </c>
      <c r="D54" s="84"/>
    </row>
    <row r="55" spans="1:12" x14ac:dyDescent="0.25">
      <c r="B55" s="43" t="s">
        <v>42</v>
      </c>
      <c r="C55" s="67">
        <f>C49</f>
        <v>17621</v>
      </c>
      <c r="D55" s="84"/>
    </row>
    <row r="56" spans="1:12" x14ac:dyDescent="0.25">
      <c r="B56" s="43" t="s">
        <v>43</v>
      </c>
      <c r="C56" s="67">
        <f>C50</f>
        <v>15903</v>
      </c>
      <c r="D56" s="84"/>
    </row>
    <row r="57" spans="1:12" x14ac:dyDescent="0.25">
      <c r="B57" s="43" t="s">
        <v>44</v>
      </c>
      <c r="C57" s="67">
        <f>C51</f>
        <v>4866</v>
      </c>
      <c r="D57" s="84"/>
    </row>
    <row r="59" spans="1:12" ht="90" x14ac:dyDescent="0.25">
      <c r="B59" s="66"/>
      <c r="C59" s="20" t="s">
        <v>26</v>
      </c>
      <c r="D59" s="20" t="s">
        <v>61</v>
      </c>
      <c r="E59" s="20" t="s">
        <v>62</v>
      </c>
    </row>
    <row r="60" spans="1:12" x14ac:dyDescent="0.25">
      <c r="B60" s="43" t="s">
        <v>41</v>
      </c>
      <c r="C60" s="67">
        <f>C54</f>
        <v>7605</v>
      </c>
      <c r="D60" s="69">
        <f>D48/SUM($D48,$G48)</f>
        <v>0.98248084394586532</v>
      </c>
      <c r="E60" s="69">
        <f>G48/SUM($D48,$G48)</f>
        <v>1.751915605413466E-2</v>
      </c>
    </row>
    <row r="61" spans="1:12" x14ac:dyDescent="0.25">
      <c r="B61" s="43" t="s">
        <v>42</v>
      </c>
      <c r="C61" s="67">
        <f>C55</f>
        <v>17621</v>
      </c>
      <c r="D61" s="69">
        <f>D49/SUM($D49,$G49)</f>
        <v>0.97611777673605393</v>
      </c>
      <c r="E61" s="69">
        <f>G49/SUM($D49,$G49)</f>
        <v>2.3882223263946078E-2</v>
      </c>
    </row>
    <row r="62" spans="1:12" x14ac:dyDescent="0.25">
      <c r="B62" s="43" t="s">
        <v>43</v>
      </c>
      <c r="C62" s="67">
        <f>C56</f>
        <v>15903</v>
      </c>
      <c r="D62" s="69">
        <f>D50/SUM($D50,$G50)</f>
        <v>0.93891094561698341</v>
      </c>
      <c r="E62" s="69">
        <f>G50/SUM($D50,$G50)</f>
        <v>6.108905438301656E-2</v>
      </c>
    </row>
    <row r="63" spans="1:12" x14ac:dyDescent="0.25">
      <c r="B63" s="43" t="s">
        <v>44</v>
      </c>
      <c r="C63" s="67">
        <f>C57</f>
        <v>4866</v>
      </c>
      <c r="D63" s="69">
        <f>D51/SUM($D51,$G51)</f>
        <v>0.9495709980835183</v>
      </c>
      <c r="E63" s="69">
        <f>G51/SUM($D51,$G51)</f>
        <v>5.0429001916481746E-2</v>
      </c>
    </row>
  </sheetData>
  <mergeCells count="5">
    <mergeCell ref="E1:F1"/>
    <mergeCell ref="B8:F8"/>
    <mergeCell ref="G8:I8"/>
    <mergeCell ref="J8:L8"/>
    <mergeCell ref="A47:L47"/>
  </mergeCells>
  <phoneticPr fontId="11" type="noConversion"/>
  <hyperlinks>
    <hyperlink ref="A5" r:id="rId1" xr:uid="{00000000-0004-0000-0400-000000000000}"/>
    <hyperlink ref="E1" location="INDICE!A1" display="voltar ao Índice" xr:uid="{00000000-0004-0000-0400-000001000000}"/>
  </hyperlinks>
  <pageMargins left="0.511811024" right="0.511811024" top="0.78740157499999996" bottom="0.78740157499999996" header="0.31496062000000002" footer="0.31496062000000002"/>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68"/>
  <sheetViews>
    <sheetView showGridLines="0" tabSelected="1" zoomScale="90" zoomScaleNormal="90" workbookViewId="0">
      <pane xSplit="1" ySplit="9" topLeftCell="U89" activePane="bottomRight" state="frozen"/>
      <selection pane="topRight" activeCell="D106" sqref="D106"/>
      <selection pane="bottomLeft" activeCell="D106" sqref="D106"/>
      <selection pane="bottomRight" activeCell="X120" sqref="X120:AD120"/>
    </sheetView>
  </sheetViews>
  <sheetFormatPr defaultRowHeight="15" x14ac:dyDescent="0.25"/>
  <cols>
    <col min="1" max="1" width="27.28515625" customWidth="1"/>
    <col min="2" max="12" width="13.85546875" customWidth="1"/>
    <col min="13" max="13" width="2" customWidth="1"/>
    <col min="14" max="21" width="9.7109375" customWidth="1"/>
    <col min="22" max="22" width="2" customWidth="1"/>
    <col min="23" max="30" width="9.7109375" customWidth="1"/>
  </cols>
  <sheetData>
    <row r="1" spans="1:30" x14ac:dyDescent="0.25">
      <c r="A1" s="14" t="s">
        <v>0</v>
      </c>
      <c r="E1" s="132" t="s">
        <v>19</v>
      </c>
      <c r="F1" s="132"/>
    </row>
    <row r="2" spans="1:30" x14ac:dyDescent="0.25">
      <c r="A2" s="14" t="s">
        <v>1</v>
      </c>
    </row>
    <row r="3" spans="1:30" x14ac:dyDescent="0.25">
      <c r="A3" s="14" t="s">
        <v>2</v>
      </c>
    </row>
    <row r="4" spans="1:30" x14ac:dyDescent="0.25">
      <c r="A4" s="14" t="s">
        <v>8</v>
      </c>
    </row>
    <row r="5" spans="1:30" x14ac:dyDescent="0.25">
      <c r="A5" t="str">
        <f>INDICE!A5</f>
        <v>Data de atualização: 07/04/2025</v>
      </c>
    </row>
    <row r="7" spans="1:30" x14ac:dyDescent="0.25">
      <c r="N7" s="151" t="s">
        <v>67</v>
      </c>
      <c r="O7" s="152"/>
      <c r="P7" s="152"/>
      <c r="Q7" s="152"/>
      <c r="R7" s="152"/>
      <c r="S7" s="152"/>
      <c r="T7" s="152"/>
      <c r="U7" s="153"/>
      <c r="W7" s="151" t="s">
        <v>68</v>
      </c>
      <c r="X7" s="152"/>
      <c r="Y7" s="152"/>
      <c r="Z7" s="152"/>
      <c r="AA7" s="152"/>
      <c r="AB7" s="152"/>
      <c r="AC7" s="152"/>
      <c r="AD7" s="153"/>
    </row>
    <row r="8" spans="1:30" ht="37.5" customHeight="1" x14ac:dyDescent="0.25">
      <c r="B8" s="133" t="s">
        <v>21</v>
      </c>
      <c r="C8" s="134"/>
      <c r="D8" s="134"/>
      <c r="E8" s="134"/>
      <c r="F8" s="135"/>
      <c r="G8" s="136" t="s">
        <v>22</v>
      </c>
      <c r="H8" s="134"/>
      <c r="I8" s="135"/>
      <c r="J8" s="138" t="s">
        <v>23</v>
      </c>
      <c r="K8" s="138"/>
      <c r="L8" s="139"/>
      <c r="N8" s="133" t="s">
        <v>21</v>
      </c>
      <c r="O8" s="134"/>
      <c r="P8" s="134"/>
      <c r="Q8" s="134"/>
      <c r="R8" s="135"/>
      <c r="S8" s="136" t="s">
        <v>22</v>
      </c>
      <c r="T8" s="134"/>
      <c r="U8" s="135"/>
      <c r="W8" s="133" t="s">
        <v>21</v>
      </c>
      <c r="X8" s="134"/>
      <c r="Y8" s="134"/>
      <c r="Z8" s="134"/>
      <c r="AA8" s="135"/>
      <c r="AB8" s="136" t="s">
        <v>22</v>
      </c>
      <c r="AC8" s="134"/>
      <c r="AD8" s="135"/>
    </row>
    <row r="9" spans="1:30" ht="30" x14ac:dyDescent="0.25">
      <c r="A9" s="1" t="s">
        <v>24</v>
      </c>
      <c r="B9" s="19" t="s">
        <v>25</v>
      </c>
      <c r="C9" s="20" t="s">
        <v>26</v>
      </c>
      <c r="D9" s="21" t="s">
        <v>27</v>
      </c>
      <c r="E9" s="22" t="s">
        <v>28</v>
      </c>
      <c r="F9" s="27" t="s">
        <v>29</v>
      </c>
      <c r="G9" s="45" t="s">
        <v>27</v>
      </c>
      <c r="H9" s="22" t="s">
        <v>28</v>
      </c>
      <c r="I9" s="27" t="s">
        <v>29</v>
      </c>
      <c r="J9" s="23" t="s">
        <v>30</v>
      </c>
      <c r="K9" s="22" t="s">
        <v>31</v>
      </c>
      <c r="L9" s="27" t="s">
        <v>32</v>
      </c>
      <c r="N9" s="19" t="s">
        <v>25</v>
      </c>
      <c r="O9" s="20" t="s">
        <v>26</v>
      </c>
      <c r="P9" s="21" t="s">
        <v>27</v>
      </c>
      <c r="Q9" s="22" t="s">
        <v>28</v>
      </c>
      <c r="R9" s="27" t="s">
        <v>29</v>
      </c>
      <c r="S9" s="23" t="s">
        <v>27</v>
      </c>
      <c r="T9" s="22" t="s">
        <v>28</v>
      </c>
      <c r="U9" s="27" t="s">
        <v>29</v>
      </c>
      <c r="W9" s="19" t="s">
        <v>25</v>
      </c>
      <c r="X9" s="20" t="s">
        <v>26</v>
      </c>
      <c r="Y9" s="21" t="s">
        <v>27</v>
      </c>
      <c r="Z9" s="22" t="s">
        <v>28</v>
      </c>
      <c r="AA9" s="27" t="s">
        <v>29</v>
      </c>
      <c r="AB9" s="23" t="s">
        <v>27</v>
      </c>
      <c r="AC9" s="22" t="s">
        <v>28</v>
      </c>
      <c r="AD9" s="27" t="s">
        <v>29</v>
      </c>
    </row>
    <row r="10" spans="1:30" ht="15.75" x14ac:dyDescent="0.25">
      <c r="A10" s="2">
        <v>42370</v>
      </c>
      <c r="B10" s="39" t="s">
        <v>35</v>
      </c>
      <c r="C10" s="6">
        <f>'PdT Trafego mensal'!C54+'PDA Trafego mensal'!C11</f>
        <v>14210</v>
      </c>
      <c r="D10" s="6">
        <f>'PdT Trafego mensal'!D54+'PDA Trafego mensal'!D11</f>
        <v>252745</v>
      </c>
      <c r="E10" s="6">
        <f>'PdT Trafego mensal'!E54+'PDA Trafego mensal'!E11</f>
        <v>1843554</v>
      </c>
      <c r="F10" s="28">
        <f>'PdT Trafego mensal'!F54+'PDA Trafego mensal'!F11</f>
        <v>42.25</v>
      </c>
      <c r="G10" s="46">
        <f>'PdT Trafego mensal'!G54+'PDA Trafego mensal'!G11</f>
        <v>1096187</v>
      </c>
      <c r="H10" s="6">
        <f>'PdT Trafego mensal'!H54+'PDA Trafego mensal'!H11</f>
        <v>1214953</v>
      </c>
      <c r="I10" s="28">
        <f>'PdT Trafego mensal'!I54+'PDA Trafego mensal'!I11</f>
        <v>25.34</v>
      </c>
      <c r="J10" s="47">
        <f>G10/SUM(D10,G10)</f>
        <v>0.81263325356652527</v>
      </c>
      <c r="K10" s="38">
        <f>H10/SUM(E10,H10)</f>
        <v>0.39723727949617249</v>
      </c>
      <c r="L10" s="48">
        <f>I10/SUM(F10,I10)</f>
        <v>0.37490753069980765</v>
      </c>
      <c r="N10" s="39" t="s">
        <v>35</v>
      </c>
      <c r="O10" s="38">
        <f>('PdT Trafego mensal'!C54/'PdT + PDA Trafego mensal'!C10)</f>
        <v>0.94630541871921181</v>
      </c>
      <c r="P10" s="38">
        <f>('PdT Trafego mensal'!D54/'PdT + PDA Trafego mensal'!D10)</f>
        <v>0.96790045302577699</v>
      </c>
      <c r="Q10" s="38">
        <f>('PdT Trafego mensal'!E54/'PdT + PDA Trafego mensal'!E10)</f>
        <v>0.98695779998850042</v>
      </c>
      <c r="R10" s="48">
        <f>('PdT Trafego mensal'!F54/'PdT + PDA Trafego mensal'!F10)</f>
        <v>0.95431952662721897</v>
      </c>
      <c r="S10" s="30">
        <f>('PdT Trafego mensal'!G54/'PdT + PDA Trafego mensal'!G10)</f>
        <v>0.5519514462404681</v>
      </c>
      <c r="T10" s="38">
        <f>('PdT Trafego mensal'!H54/'PdT + PDA Trafego mensal'!H10)</f>
        <v>0.59274309376576706</v>
      </c>
      <c r="U10" s="48">
        <f>('PdT Trafego mensal'!I54/'PdT + PDA Trafego mensal'!I10)</f>
        <v>0.27742699289660616</v>
      </c>
      <c r="W10" s="39" t="s">
        <v>35</v>
      </c>
      <c r="X10" s="38">
        <f>'PDA Trafego mensal'!C11/'PdT + PDA Trafego mensal'!C10</f>
        <v>5.3694581280788176E-2</v>
      </c>
      <c r="Y10" s="38">
        <f>'PDA Trafego mensal'!D11/'PdT + PDA Trafego mensal'!D10</f>
        <v>3.2099546974223028E-2</v>
      </c>
      <c r="Z10" s="38">
        <f>'PDA Trafego mensal'!E11/'PdT + PDA Trafego mensal'!E10</f>
        <v>1.3042200011499527E-2</v>
      </c>
      <c r="AA10" s="48">
        <f>'PDA Trafego mensal'!F11/'PdT + PDA Trafego mensal'!F10</f>
        <v>4.5680473372781062E-2</v>
      </c>
      <c r="AB10" s="30">
        <f>'PDA Trafego mensal'!G11/'PdT + PDA Trafego mensal'!G10</f>
        <v>0.4480485537595319</v>
      </c>
      <c r="AC10" s="38">
        <f>'PDA Trafego mensal'!H11/'PdT + PDA Trafego mensal'!H10</f>
        <v>0.40725690623423294</v>
      </c>
      <c r="AD10" s="48">
        <f>'PDA Trafego mensal'!I11/'PdT + PDA Trafego mensal'!I10</f>
        <v>0.72257300710339378</v>
      </c>
    </row>
    <row r="11" spans="1:30" ht="15.75" x14ac:dyDescent="0.25">
      <c r="A11" s="2">
        <v>42401</v>
      </c>
      <c r="B11" s="39" t="s">
        <v>35</v>
      </c>
      <c r="C11" s="6">
        <f>'PdT Trafego mensal'!C55+'PDA Trafego mensal'!C12</f>
        <v>17135</v>
      </c>
      <c r="D11" s="6">
        <f>'PdT Trafego mensal'!D55+'PDA Trafego mensal'!D12</f>
        <v>315315</v>
      </c>
      <c r="E11" s="6">
        <f>'PdT Trafego mensal'!E55+'PDA Trafego mensal'!E12</f>
        <v>2002655</v>
      </c>
      <c r="F11" s="28">
        <f>'PdT Trafego mensal'!F55+'PDA Trafego mensal'!F12</f>
        <v>49.57</v>
      </c>
      <c r="G11" s="46">
        <f>'PdT Trafego mensal'!G55+'PDA Trafego mensal'!G12</f>
        <v>131527</v>
      </c>
      <c r="H11" s="6">
        <f>'PdT Trafego mensal'!H55+'PDA Trafego mensal'!H12</f>
        <v>357425</v>
      </c>
      <c r="I11" s="28">
        <f>'PdT Trafego mensal'!I55+'PDA Trafego mensal'!I12</f>
        <v>9.73</v>
      </c>
      <c r="J11" s="47">
        <f t="shared" ref="J11:J56" si="0">G11/SUM(D11,G11)</f>
        <v>0.29434789030574565</v>
      </c>
      <c r="K11" s="38">
        <f t="shared" ref="K11:K57" si="1">H11/SUM(E11,H11)</f>
        <v>0.15144613741907054</v>
      </c>
      <c r="L11" s="48">
        <f t="shared" ref="L11:L56" si="2">I11/SUM(F11,I11)</f>
        <v>0.16408094435075887</v>
      </c>
      <c r="N11" s="39" t="s">
        <v>35</v>
      </c>
      <c r="O11" s="38">
        <f>('PdT Trafego mensal'!C55/'PdT + PDA Trafego mensal'!C11)</f>
        <v>0.9459585643419901</v>
      </c>
      <c r="P11" s="38">
        <f>('PdT Trafego mensal'!D55/'PdT + PDA Trafego mensal'!D11)</f>
        <v>0.95553969839684127</v>
      </c>
      <c r="Q11" s="38">
        <f>('PdT Trafego mensal'!E55/'PdT + PDA Trafego mensal'!E11)</f>
        <v>0.9828233020665067</v>
      </c>
      <c r="R11" s="48">
        <f>('PdT Trafego mensal'!F55/'PdT + PDA Trafego mensal'!F11)</f>
        <v>0.92293726043978208</v>
      </c>
      <c r="S11" s="30">
        <f>('PdT Trafego mensal'!G55/'PdT + PDA Trafego mensal'!G11)</f>
        <v>0.90429341504025784</v>
      </c>
      <c r="T11" s="38">
        <f>('PdT Trafego mensal'!H55/'PdT + PDA Trafego mensal'!H11)</f>
        <v>0.63268377981394697</v>
      </c>
      <c r="U11" s="48">
        <f>('PdT Trafego mensal'!I55/'PdT + PDA Trafego mensal'!I11)</f>
        <v>0.52415210688591973</v>
      </c>
      <c r="W11" s="39" t="s">
        <v>35</v>
      </c>
      <c r="X11" s="38">
        <f>'PDA Trafego mensal'!C12/'PdT + PDA Trafego mensal'!C11</f>
        <v>5.4041435658009923E-2</v>
      </c>
      <c r="Y11" s="38">
        <f>'PDA Trafego mensal'!D12/'PdT + PDA Trafego mensal'!D11</f>
        <v>4.4460301603158746E-2</v>
      </c>
      <c r="Z11" s="38">
        <f>'PDA Trafego mensal'!E12/'PdT + PDA Trafego mensal'!E11</f>
        <v>1.7176697933493287E-2</v>
      </c>
      <c r="AA11" s="48">
        <f>'PDA Trafego mensal'!F12/'PdT + PDA Trafego mensal'!F11</f>
        <v>7.7062739560217863E-2</v>
      </c>
      <c r="AB11" s="30">
        <f>'PDA Trafego mensal'!G12/'PdT + PDA Trafego mensal'!G11</f>
        <v>9.5706584959742103E-2</v>
      </c>
      <c r="AC11" s="38">
        <f>'PDA Trafego mensal'!H12/'PdT + PDA Trafego mensal'!H11</f>
        <v>0.36731622018605303</v>
      </c>
      <c r="AD11" s="48">
        <f>'PDA Trafego mensal'!I12/'PdT + PDA Trafego mensal'!I11</f>
        <v>0.47584789311408016</v>
      </c>
    </row>
    <row r="12" spans="1:30" ht="15.75" x14ac:dyDescent="0.25">
      <c r="A12" s="2">
        <v>42430</v>
      </c>
      <c r="B12" s="39" t="s">
        <v>35</v>
      </c>
      <c r="C12" s="6">
        <f>'PdT Trafego mensal'!C56+'PDA Trafego mensal'!C13</f>
        <v>18978</v>
      </c>
      <c r="D12" s="6">
        <f>'PdT Trafego mensal'!D56+'PDA Trafego mensal'!D13</f>
        <v>322258</v>
      </c>
      <c r="E12" s="6">
        <f>'PdT Trafego mensal'!E56+'PDA Trafego mensal'!E13</f>
        <v>2160400</v>
      </c>
      <c r="F12" s="28">
        <f>'PdT Trafego mensal'!F56+'PDA Trafego mensal'!F13</f>
        <v>55.68</v>
      </c>
      <c r="G12" s="46">
        <f>'PdT Trafego mensal'!G56+'PDA Trafego mensal'!G13</f>
        <v>103450</v>
      </c>
      <c r="H12" s="6">
        <f>'PdT Trafego mensal'!H56+'PDA Trafego mensal'!H13</f>
        <v>230792</v>
      </c>
      <c r="I12" s="28">
        <f>'PdT Trafego mensal'!I56+'PDA Trafego mensal'!I13</f>
        <v>5.88</v>
      </c>
      <c r="J12" s="47">
        <f t="shared" si="0"/>
        <v>0.24300694372668591</v>
      </c>
      <c r="K12" s="38">
        <f t="shared" si="1"/>
        <v>9.6517552751932925E-2</v>
      </c>
      <c r="L12" s="48">
        <f t="shared" si="2"/>
        <v>9.5516569200779722E-2</v>
      </c>
      <c r="N12" s="39" t="s">
        <v>35</v>
      </c>
      <c r="O12" s="38">
        <f>('PdT Trafego mensal'!C56/'PdT + PDA Trafego mensal'!C12)</f>
        <v>0.92449151649278116</v>
      </c>
      <c r="P12" s="38">
        <f>('PdT Trafego mensal'!D56/'PdT + PDA Trafego mensal'!D12)</f>
        <v>0.94993452451141636</v>
      </c>
      <c r="Q12" s="38">
        <f>('PdT Trafego mensal'!E56/'PdT + PDA Trafego mensal'!E12)</f>
        <v>0.97758794667654136</v>
      </c>
      <c r="R12" s="48">
        <f>('PdT Trafego mensal'!F56/'PdT + PDA Trafego mensal'!F12)</f>
        <v>0.93013649425287359</v>
      </c>
      <c r="S12" s="30">
        <f>('PdT Trafego mensal'!G56/'PdT + PDA Trafego mensal'!G12)</f>
        <v>0.67422909618173033</v>
      </c>
      <c r="T12" s="38">
        <f>('PdT Trafego mensal'!H56/'PdT + PDA Trafego mensal'!H12)</f>
        <v>0.83973014662553291</v>
      </c>
      <c r="U12" s="48">
        <f>('PdT Trafego mensal'!I56/'PdT + PDA Trafego mensal'!I12)</f>
        <v>0.69047619047619047</v>
      </c>
      <c r="W12" s="39" t="s">
        <v>35</v>
      </c>
      <c r="X12" s="38">
        <f>'PDA Trafego mensal'!C13/'PdT + PDA Trafego mensal'!C12</f>
        <v>7.5508483507218879E-2</v>
      </c>
      <c r="Y12" s="38">
        <f>'PDA Trafego mensal'!D13/'PdT + PDA Trafego mensal'!D12</f>
        <v>5.0065475488583679E-2</v>
      </c>
      <c r="Z12" s="38">
        <f>'PDA Trafego mensal'!E13/'PdT + PDA Trafego mensal'!E12</f>
        <v>2.2412053323458619E-2</v>
      </c>
      <c r="AA12" s="48">
        <f>'PDA Trafego mensal'!F13/'PdT + PDA Trafego mensal'!F12</f>
        <v>6.9863505747126436E-2</v>
      </c>
      <c r="AB12" s="30">
        <f>'PDA Trafego mensal'!G13/'PdT + PDA Trafego mensal'!G12</f>
        <v>0.32577090381826967</v>
      </c>
      <c r="AC12" s="38">
        <f>'PDA Trafego mensal'!H13/'PdT + PDA Trafego mensal'!H12</f>
        <v>0.16026985337446706</v>
      </c>
      <c r="AD12" s="48">
        <f>'PDA Trafego mensal'!I13/'PdT + PDA Trafego mensal'!I12</f>
        <v>0.30952380952380953</v>
      </c>
    </row>
    <row r="13" spans="1:30" ht="15.75" x14ac:dyDescent="0.25">
      <c r="A13" s="2">
        <v>42461</v>
      </c>
      <c r="B13" s="39" t="s">
        <v>35</v>
      </c>
      <c r="C13" s="6">
        <f>'PdT Trafego mensal'!C57+'PDA Trafego mensal'!C14</f>
        <v>18505</v>
      </c>
      <c r="D13" s="6">
        <f>'PdT Trafego mensal'!D57+'PDA Trafego mensal'!D14</f>
        <v>330616</v>
      </c>
      <c r="E13" s="6">
        <f>'PdT Trafego mensal'!E57+'PDA Trafego mensal'!E14</f>
        <v>2174094</v>
      </c>
      <c r="F13" s="28">
        <f>'PdT Trafego mensal'!F57+'PDA Trafego mensal'!F14</f>
        <v>50.769999999999996</v>
      </c>
      <c r="G13" s="46">
        <f>'PdT Trafego mensal'!G57+'PDA Trafego mensal'!G14</f>
        <v>640714</v>
      </c>
      <c r="H13" s="6">
        <f>'PdT Trafego mensal'!H57+'PDA Trafego mensal'!H14</f>
        <v>757610</v>
      </c>
      <c r="I13" s="28">
        <f>'PdT Trafego mensal'!I57+'PDA Trafego mensal'!I14</f>
        <v>25.08</v>
      </c>
      <c r="J13" s="47">
        <f t="shared" si="0"/>
        <v>0.65962546199540839</v>
      </c>
      <c r="K13" s="38">
        <f t="shared" si="1"/>
        <v>0.25841967674772076</v>
      </c>
      <c r="L13" s="48">
        <f t="shared" si="2"/>
        <v>0.33065260382333556</v>
      </c>
      <c r="N13" s="39" t="s">
        <v>35</v>
      </c>
      <c r="O13" s="38">
        <f>('PdT Trafego mensal'!C57/'PdT + PDA Trafego mensal'!C13)</f>
        <v>0.92196703593623341</v>
      </c>
      <c r="P13" s="38">
        <f>('PdT Trafego mensal'!D57/'PdT + PDA Trafego mensal'!D13)</f>
        <v>0.95545587630362716</v>
      </c>
      <c r="Q13" s="38">
        <f>('PdT Trafego mensal'!E57/'PdT + PDA Trafego mensal'!E13)</f>
        <v>0.97875528840979276</v>
      </c>
      <c r="R13" s="48">
        <f>('PdT Trafego mensal'!F57/'PdT + PDA Trafego mensal'!F13)</f>
        <v>0.88378963955091594</v>
      </c>
      <c r="S13" s="30">
        <f>('PdT Trafego mensal'!G57/'PdT + PDA Trafego mensal'!G13)</f>
        <v>0.14056661786694219</v>
      </c>
      <c r="T13" s="38">
        <f>('PdT Trafego mensal'!H57/'PdT + PDA Trafego mensal'!H13)</f>
        <v>0.26538984437903407</v>
      </c>
      <c r="U13" s="48">
        <f>('PdT Trafego mensal'!I57/'PdT + PDA Trafego mensal'!I13)</f>
        <v>0.1889952153110048</v>
      </c>
      <c r="W13" s="39" t="s">
        <v>35</v>
      </c>
      <c r="X13" s="38">
        <f>'PDA Trafego mensal'!C14/'PdT + PDA Trafego mensal'!C13</f>
        <v>7.8032964063766544E-2</v>
      </c>
      <c r="Y13" s="38">
        <f>'PDA Trafego mensal'!D14/'PdT + PDA Trafego mensal'!D13</f>
        <v>4.4544123696372832E-2</v>
      </c>
      <c r="Z13" s="38">
        <f>'PDA Trafego mensal'!E14/'PdT + PDA Trafego mensal'!E13</f>
        <v>2.124471159020723E-2</v>
      </c>
      <c r="AA13" s="48">
        <f>'PDA Trafego mensal'!F14/'PdT + PDA Trafego mensal'!F13</f>
        <v>0.11621036044908412</v>
      </c>
      <c r="AB13" s="30">
        <f>'PDA Trafego mensal'!G14/'PdT + PDA Trafego mensal'!G13</f>
        <v>0.85943338213305775</v>
      </c>
      <c r="AC13" s="38">
        <f>'PDA Trafego mensal'!H14/'PdT + PDA Trafego mensal'!H13</f>
        <v>0.73461015562096599</v>
      </c>
      <c r="AD13" s="48">
        <f>'PDA Trafego mensal'!I14/'PdT + PDA Trafego mensal'!I13</f>
        <v>0.81100478468899528</v>
      </c>
    </row>
    <row r="14" spans="1:30" ht="15.75" x14ac:dyDescent="0.25">
      <c r="A14" s="2">
        <v>42491</v>
      </c>
      <c r="B14" s="39" t="s">
        <v>35</v>
      </c>
      <c r="C14" s="6">
        <f>'PdT Trafego mensal'!C58+'PDA Trafego mensal'!C15</f>
        <v>18630</v>
      </c>
      <c r="D14" s="6">
        <f>'PdT Trafego mensal'!D58+'PDA Trafego mensal'!D15</f>
        <v>418361</v>
      </c>
      <c r="E14" s="6">
        <f>'PdT Trafego mensal'!E58+'PDA Trafego mensal'!E15</f>
        <v>2233660</v>
      </c>
      <c r="F14" s="28">
        <f>'PdT Trafego mensal'!F58+'PDA Trafego mensal'!F15</f>
        <v>56.779999999999994</v>
      </c>
      <c r="G14" s="46">
        <f>'PdT Trafego mensal'!G58+'PDA Trafego mensal'!G15</f>
        <v>116922</v>
      </c>
      <c r="H14" s="6">
        <f>'PdT Trafego mensal'!H58+'PDA Trafego mensal'!H15</f>
        <v>262119</v>
      </c>
      <c r="I14" s="28">
        <f>'PdT Trafego mensal'!I58+'PDA Trafego mensal'!I15</f>
        <v>5.17</v>
      </c>
      <c r="J14" s="47">
        <f t="shared" si="0"/>
        <v>0.21843025091400251</v>
      </c>
      <c r="K14" s="38">
        <f t="shared" si="1"/>
        <v>0.10502492408181975</v>
      </c>
      <c r="L14" s="48">
        <f t="shared" si="2"/>
        <v>8.3454398708635996E-2</v>
      </c>
      <c r="N14" s="39" t="s">
        <v>35</v>
      </c>
      <c r="O14" s="38">
        <f>('PdT Trafego mensal'!C58/'PdT + PDA Trafego mensal'!C14)</f>
        <v>0.88518518518518519</v>
      </c>
      <c r="P14" s="38">
        <f>('PdT Trafego mensal'!D58/'PdT + PDA Trafego mensal'!D14)</f>
        <v>0.94068041715169437</v>
      </c>
      <c r="Q14" s="38">
        <f>('PdT Trafego mensal'!E58/'PdT + PDA Trafego mensal'!E14)</f>
        <v>0.97004423233616577</v>
      </c>
      <c r="R14" s="48">
        <f>('PdT Trafego mensal'!F58/'PdT + PDA Trafego mensal'!F14)</f>
        <v>0.89785135611130684</v>
      </c>
      <c r="S14" s="30">
        <f>('PdT Trafego mensal'!G58/'PdT + PDA Trafego mensal'!G14)</f>
        <v>0.69694326131951212</v>
      </c>
      <c r="T14" s="38">
        <f>('PdT Trafego mensal'!H58/'PdT + PDA Trafego mensal'!H14)</f>
        <v>0.84551291588934796</v>
      </c>
      <c r="U14" s="48">
        <f>('PdT Trafego mensal'!I58/'PdT + PDA Trafego mensal'!I14)</f>
        <v>0.5667311411992263</v>
      </c>
      <c r="W14" s="39" t="s">
        <v>35</v>
      </c>
      <c r="X14" s="38">
        <f>'PDA Trafego mensal'!C15/'PdT + PDA Trafego mensal'!C14</f>
        <v>0.11481481481481481</v>
      </c>
      <c r="Y14" s="38">
        <f>'PDA Trafego mensal'!D15/'PdT + PDA Trafego mensal'!D14</f>
        <v>5.9319582848305651E-2</v>
      </c>
      <c r="Z14" s="38">
        <f>'PDA Trafego mensal'!E15/'PdT + PDA Trafego mensal'!E14</f>
        <v>2.9955767663834246E-2</v>
      </c>
      <c r="AA14" s="48">
        <f>'PDA Trafego mensal'!F15/'PdT + PDA Trafego mensal'!F14</f>
        <v>0.10214864388869321</v>
      </c>
      <c r="AB14" s="30">
        <f>'PDA Trafego mensal'!G15/'PdT + PDA Trafego mensal'!G14</f>
        <v>0.30305673868048782</v>
      </c>
      <c r="AC14" s="38">
        <f>'PDA Trafego mensal'!H15/'PdT + PDA Trafego mensal'!H14</f>
        <v>0.15448708411065204</v>
      </c>
      <c r="AD14" s="48">
        <f>'PDA Trafego mensal'!I15/'PdT + PDA Trafego mensal'!I14</f>
        <v>0.43326885880077376</v>
      </c>
    </row>
    <row r="15" spans="1:30" ht="15.75" x14ac:dyDescent="0.25">
      <c r="A15" s="2">
        <v>42522</v>
      </c>
      <c r="B15" s="39" t="s">
        <v>35</v>
      </c>
      <c r="C15" s="6">
        <f>'PdT Trafego mensal'!C59+'PDA Trafego mensal'!C16</f>
        <v>17605</v>
      </c>
      <c r="D15" s="6">
        <f>'PdT Trafego mensal'!D59+'PDA Trafego mensal'!D16</f>
        <v>327306</v>
      </c>
      <c r="E15" s="6">
        <f>'PdT Trafego mensal'!E59+'PDA Trafego mensal'!E16</f>
        <v>2174160</v>
      </c>
      <c r="F15" s="28">
        <f>'PdT Trafego mensal'!F59+'PDA Trafego mensal'!F16</f>
        <v>46.44</v>
      </c>
      <c r="G15" s="46">
        <f>'PdT Trafego mensal'!G59+'PDA Trafego mensal'!G16</f>
        <v>82616</v>
      </c>
      <c r="H15" s="6">
        <f>'PdT Trafego mensal'!H59+'PDA Trafego mensal'!H16</f>
        <v>238289</v>
      </c>
      <c r="I15" s="28">
        <f>'PdT Trafego mensal'!I59+'PDA Trafego mensal'!I16</f>
        <v>6.97</v>
      </c>
      <c r="J15" s="47">
        <f t="shared" si="0"/>
        <v>0.20154078092905481</v>
      </c>
      <c r="K15" s="38">
        <f t="shared" si="1"/>
        <v>9.8774730574615249E-2</v>
      </c>
      <c r="L15" s="48">
        <f t="shared" si="2"/>
        <v>0.13049990638457218</v>
      </c>
      <c r="N15" s="39" t="s">
        <v>35</v>
      </c>
      <c r="O15" s="38">
        <f>('PdT Trafego mensal'!C59/'PdT + PDA Trafego mensal'!C15)</f>
        <v>0.89008804316955414</v>
      </c>
      <c r="P15" s="38">
        <f>('PdT Trafego mensal'!D59/'PdT + PDA Trafego mensal'!D15)</f>
        <v>0.9396558572100725</v>
      </c>
      <c r="Q15" s="38">
        <f>('PdT Trafego mensal'!E59/'PdT + PDA Trafego mensal'!E15)</f>
        <v>0.97300934613827872</v>
      </c>
      <c r="R15" s="48">
        <f>('PdT Trafego mensal'!F59/'PdT + PDA Trafego mensal'!F15)</f>
        <v>0.90460809646856155</v>
      </c>
      <c r="S15" s="30">
        <f>('PdT Trafego mensal'!G59/'PdT + PDA Trafego mensal'!G15)</f>
        <v>0.71184758400309867</v>
      </c>
      <c r="T15" s="38">
        <f>('PdT Trafego mensal'!H59/'PdT + PDA Trafego mensal'!H15)</f>
        <v>0.8722265820075622</v>
      </c>
      <c r="U15" s="48">
        <f>('PdT Trafego mensal'!I59/'PdT + PDA Trafego mensal'!I15)</f>
        <v>0.37015781922525109</v>
      </c>
      <c r="W15" s="39" t="s">
        <v>35</v>
      </c>
      <c r="X15" s="38">
        <f>'PDA Trafego mensal'!C16/'PdT + PDA Trafego mensal'!C15</f>
        <v>0.1099119568304459</v>
      </c>
      <c r="Y15" s="38">
        <f>'PDA Trafego mensal'!D16/'PdT + PDA Trafego mensal'!D15</f>
        <v>6.0344142789927467E-2</v>
      </c>
      <c r="Z15" s="38">
        <f>'PDA Trafego mensal'!E16/'PdT + PDA Trafego mensal'!E15</f>
        <v>2.6990653861721309E-2</v>
      </c>
      <c r="AA15" s="48">
        <f>'PDA Trafego mensal'!F16/'PdT + PDA Trafego mensal'!F15</f>
        <v>9.5391903531438407E-2</v>
      </c>
      <c r="AB15" s="30">
        <f>'PDA Trafego mensal'!G16/'PdT + PDA Trafego mensal'!G15</f>
        <v>0.28815241599690133</v>
      </c>
      <c r="AC15" s="38">
        <f>'PDA Trafego mensal'!H16/'PdT + PDA Trafego mensal'!H15</f>
        <v>0.12777341799243774</v>
      </c>
      <c r="AD15" s="48">
        <f>'PDA Trafego mensal'!I16/'PdT + PDA Trafego mensal'!I15</f>
        <v>0.62984218077474885</v>
      </c>
    </row>
    <row r="16" spans="1:30" ht="15.75" x14ac:dyDescent="0.25">
      <c r="A16" s="2">
        <v>42552</v>
      </c>
      <c r="B16" s="39" t="s">
        <v>35</v>
      </c>
      <c r="C16" s="6">
        <f>'PdT Trafego mensal'!C60+'PDA Trafego mensal'!C17</f>
        <v>16253</v>
      </c>
      <c r="D16" s="6">
        <f>'PdT Trafego mensal'!D60+'PDA Trafego mensal'!D17</f>
        <v>304893</v>
      </c>
      <c r="E16" s="6">
        <f>'PdT Trafego mensal'!E60+'PDA Trafego mensal'!E17</f>
        <v>1960959</v>
      </c>
      <c r="F16" s="28">
        <f>'PdT Trafego mensal'!F60+'PDA Trafego mensal'!F17</f>
        <v>45.58</v>
      </c>
      <c r="G16" s="46">
        <f>'PdT Trafego mensal'!G60+'PDA Trafego mensal'!G17</f>
        <v>431269</v>
      </c>
      <c r="H16" s="6">
        <f>'PdT Trafego mensal'!H60+'PDA Trafego mensal'!H17</f>
        <v>268995</v>
      </c>
      <c r="I16" s="28">
        <f>'PdT Trafego mensal'!I60+'PDA Trafego mensal'!I17</f>
        <v>20.200000000000003</v>
      </c>
      <c r="J16" s="47">
        <f t="shared" si="0"/>
        <v>0.5858343679787873</v>
      </c>
      <c r="K16" s="38">
        <f t="shared" si="1"/>
        <v>0.1206280488297068</v>
      </c>
      <c r="L16" s="48">
        <f t="shared" si="2"/>
        <v>0.30708422012769843</v>
      </c>
      <c r="N16" s="39" t="s">
        <v>35</v>
      </c>
      <c r="O16" s="38">
        <f>('PdT Trafego mensal'!C60/'PdT + PDA Trafego mensal'!C16)</f>
        <v>0.87522303574724669</v>
      </c>
      <c r="P16" s="38">
        <f>('PdT Trafego mensal'!D60/'PdT + PDA Trafego mensal'!D16)</f>
        <v>0.91760388070569021</v>
      </c>
      <c r="Q16" s="38">
        <f>('PdT Trafego mensal'!E60/'PdT + PDA Trafego mensal'!E16)</f>
        <v>0.96777342106591724</v>
      </c>
      <c r="R16" s="48">
        <f>('PdT Trafego mensal'!F60/'PdT + PDA Trafego mensal'!F16)</f>
        <v>0.81899956121105744</v>
      </c>
      <c r="S16" s="30">
        <f>('PdT Trafego mensal'!G60/'PdT + PDA Trafego mensal'!G16)</f>
        <v>0.22576164760277229</v>
      </c>
      <c r="T16" s="38">
        <f>('PdT Trafego mensal'!H60/'PdT + PDA Trafego mensal'!H16)</f>
        <v>0.87365192661573632</v>
      </c>
      <c r="U16" s="48">
        <f>('PdT Trafego mensal'!I60/'PdT + PDA Trafego mensal'!I16)</f>
        <v>0.16584158415841582</v>
      </c>
      <c r="W16" s="39" t="s">
        <v>35</v>
      </c>
      <c r="X16" s="38">
        <f>'PDA Trafego mensal'!C17/'PdT + PDA Trafego mensal'!C16</f>
        <v>0.12477696425275334</v>
      </c>
      <c r="Y16" s="38">
        <f>'PDA Trafego mensal'!D17/'PdT + PDA Trafego mensal'!D16</f>
        <v>8.2396119294309803E-2</v>
      </c>
      <c r="Z16" s="38">
        <f>'PDA Trafego mensal'!E17/'PdT + PDA Trafego mensal'!E16</f>
        <v>3.2226578934082761E-2</v>
      </c>
      <c r="AA16" s="48">
        <f>'PDA Trafego mensal'!F17/'PdT + PDA Trafego mensal'!F16</f>
        <v>0.18100043878894254</v>
      </c>
      <c r="AB16" s="30">
        <f>'PDA Trafego mensal'!G17/'PdT + PDA Trafego mensal'!G16</f>
        <v>0.77423835239722771</v>
      </c>
      <c r="AC16" s="38">
        <f>'PDA Trafego mensal'!H17/'PdT + PDA Trafego mensal'!H16</f>
        <v>0.12634807338426365</v>
      </c>
      <c r="AD16" s="48">
        <f>'PDA Trafego mensal'!I17/'PdT + PDA Trafego mensal'!I16</f>
        <v>0.83415841584158412</v>
      </c>
    </row>
    <row r="17" spans="1:30" ht="15.75" x14ac:dyDescent="0.25">
      <c r="A17" s="2">
        <v>42583</v>
      </c>
      <c r="B17" s="39" t="s">
        <v>35</v>
      </c>
      <c r="C17" s="6">
        <f>'PdT Trafego mensal'!C61+'PDA Trafego mensal'!C18</f>
        <v>18494</v>
      </c>
      <c r="D17" s="6">
        <f>'PdT Trafego mensal'!D61+'PDA Trafego mensal'!D18</f>
        <v>351408</v>
      </c>
      <c r="E17" s="6">
        <f>'PdT Trafego mensal'!E61+'PDA Trafego mensal'!E18</f>
        <v>2393819</v>
      </c>
      <c r="F17" s="28">
        <f>'PdT Trafego mensal'!F61+'PDA Trafego mensal'!F18</f>
        <v>50.059999999999995</v>
      </c>
      <c r="G17" s="46">
        <f>'PdT Trafego mensal'!G61+'PDA Trafego mensal'!G18</f>
        <v>173055</v>
      </c>
      <c r="H17" s="6">
        <f>'PdT Trafego mensal'!H61+'PDA Trafego mensal'!H18</f>
        <v>414319</v>
      </c>
      <c r="I17" s="28">
        <f>'PdT Trafego mensal'!I61+'PDA Trafego mensal'!I18</f>
        <v>10.66</v>
      </c>
      <c r="J17" s="47">
        <f t="shared" si="0"/>
        <v>0.32996607958998059</v>
      </c>
      <c r="K17" s="38">
        <f t="shared" si="1"/>
        <v>0.14754225041646812</v>
      </c>
      <c r="L17" s="48">
        <f t="shared" si="2"/>
        <v>0.17555994729907773</v>
      </c>
      <c r="N17" s="39" t="s">
        <v>35</v>
      </c>
      <c r="O17" s="38">
        <f>('PdT Trafego mensal'!C61/'PdT + PDA Trafego mensal'!C17)</f>
        <v>0.87574348437331029</v>
      </c>
      <c r="P17" s="38">
        <f>('PdT Trafego mensal'!D61/'PdT + PDA Trafego mensal'!D17)</f>
        <v>0.83357806310613303</v>
      </c>
      <c r="Q17" s="38">
        <f>('PdT Trafego mensal'!E61/'PdT + PDA Trafego mensal'!E17)</f>
        <v>0.95551250950886424</v>
      </c>
      <c r="R17" s="48">
        <f>('PdT Trafego mensal'!F61/'PdT + PDA Trafego mensal'!F17)</f>
        <v>0.80643228126248501</v>
      </c>
      <c r="S17" s="30">
        <f>('PdT Trafego mensal'!G61/'PdT + PDA Trafego mensal'!G17)</f>
        <v>0.66959059258617204</v>
      </c>
      <c r="T17" s="38">
        <f>('PdT Trafego mensal'!H61/'PdT + PDA Trafego mensal'!H17)</f>
        <v>0.84767292834748109</v>
      </c>
      <c r="U17" s="48">
        <f>('PdT Trafego mensal'!I61/'PdT + PDA Trafego mensal'!I17)</f>
        <v>0.41651031894934337</v>
      </c>
      <c r="W17" s="39" t="s">
        <v>35</v>
      </c>
      <c r="X17" s="38">
        <f>'PDA Trafego mensal'!C18/'PdT + PDA Trafego mensal'!C17</f>
        <v>0.12425651562668974</v>
      </c>
      <c r="Y17" s="38">
        <f>'PDA Trafego mensal'!D18/'PdT + PDA Trafego mensal'!D17</f>
        <v>0.16642193689386695</v>
      </c>
      <c r="Z17" s="38">
        <f>'PDA Trafego mensal'!E18/'PdT + PDA Trafego mensal'!E17</f>
        <v>4.4487490491135713E-2</v>
      </c>
      <c r="AA17" s="48">
        <f>'PDA Trafego mensal'!F18/'PdT + PDA Trafego mensal'!F17</f>
        <v>0.19356771873751499</v>
      </c>
      <c r="AB17" s="30">
        <f>'PDA Trafego mensal'!G18/'PdT + PDA Trafego mensal'!G17</f>
        <v>0.33040940741382796</v>
      </c>
      <c r="AC17" s="38">
        <f>'PDA Trafego mensal'!H18/'PdT + PDA Trafego mensal'!H17</f>
        <v>0.15232707165251896</v>
      </c>
      <c r="AD17" s="48">
        <f>'PDA Trafego mensal'!I18/'PdT + PDA Trafego mensal'!I17</f>
        <v>0.58348968105065668</v>
      </c>
    </row>
    <row r="18" spans="1:30" ht="15.75" x14ac:dyDescent="0.25">
      <c r="A18" s="2">
        <v>42614</v>
      </c>
      <c r="B18" s="39" t="s">
        <v>35</v>
      </c>
      <c r="C18" s="6">
        <f>'PdT Trafego mensal'!C62+'PDA Trafego mensal'!C19</f>
        <v>18973</v>
      </c>
      <c r="D18" s="6">
        <f>'PdT Trafego mensal'!D62+'PDA Trafego mensal'!D19</f>
        <v>316455</v>
      </c>
      <c r="E18" s="6">
        <f>'PdT Trafego mensal'!E62+'PDA Trafego mensal'!E19</f>
        <v>2001841</v>
      </c>
      <c r="F18" s="28">
        <f>'PdT Trafego mensal'!F62+'PDA Trafego mensal'!F19</f>
        <v>56.95</v>
      </c>
      <c r="G18" s="46">
        <f>'PdT Trafego mensal'!G62+'PDA Trafego mensal'!G19</f>
        <v>247817</v>
      </c>
      <c r="H18" s="6">
        <f>'PdT Trafego mensal'!H62+'PDA Trafego mensal'!H19</f>
        <v>352396</v>
      </c>
      <c r="I18" s="28">
        <f>'PdT Trafego mensal'!I62+'PDA Trafego mensal'!I19</f>
        <v>9.93</v>
      </c>
      <c r="J18" s="47">
        <f t="shared" si="0"/>
        <v>0.43918004083137213</v>
      </c>
      <c r="K18" s="38">
        <f t="shared" si="1"/>
        <v>0.1496858642524096</v>
      </c>
      <c r="L18" s="48">
        <f t="shared" si="2"/>
        <v>0.14847488038277512</v>
      </c>
      <c r="N18" s="39" t="s">
        <v>35</v>
      </c>
      <c r="O18" s="38">
        <f>('PdT Trafego mensal'!C62/'PdT + PDA Trafego mensal'!C18)</f>
        <v>0.8486269962578401</v>
      </c>
      <c r="P18" s="38">
        <f>('PdT Trafego mensal'!D62/'PdT + PDA Trafego mensal'!D18)</f>
        <v>0.9060340332748732</v>
      </c>
      <c r="Q18" s="38">
        <f>('PdT Trafego mensal'!E62/'PdT + PDA Trafego mensal'!E18)</f>
        <v>0.95419616243248095</v>
      </c>
      <c r="R18" s="48">
        <f>('PdT Trafego mensal'!F62/'PdT + PDA Trafego mensal'!F18)</f>
        <v>0.70061457418788409</v>
      </c>
      <c r="S18" s="30">
        <f>('PdT Trafego mensal'!G62/'PdT + PDA Trafego mensal'!G18)</f>
        <v>0.56225359842141576</v>
      </c>
      <c r="T18" s="38">
        <f>('PdT Trafego mensal'!H62/'PdT + PDA Trafego mensal'!H18)</f>
        <v>0.67288788749020989</v>
      </c>
      <c r="U18" s="48">
        <f>('PdT Trafego mensal'!I62/'PdT + PDA Trafego mensal'!I18)</f>
        <v>0.43806646525679754</v>
      </c>
      <c r="W18" s="39" t="s">
        <v>35</v>
      </c>
      <c r="X18" s="38">
        <f>'PDA Trafego mensal'!C19/'PdT + PDA Trafego mensal'!C18</f>
        <v>0.15137300374215992</v>
      </c>
      <c r="Y18" s="38">
        <f>'PDA Trafego mensal'!D19/'PdT + PDA Trafego mensal'!D18</f>
        <v>9.396596672512679E-2</v>
      </c>
      <c r="Z18" s="38">
        <f>'PDA Trafego mensal'!E19/'PdT + PDA Trafego mensal'!E18</f>
        <v>4.5803837567519101E-2</v>
      </c>
      <c r="AA18" s="48">
        <f>'PDA Trafego mensal'!F19/'PdT + PDA Trafego mensal'!F18</f>
        <v>0.29938542581211591</v>
      </c>
      <c r="AB18" s="30">
        <f>'PDA Trafego mensal'!G19/'PdT + PDA Trafego mensal'!G18</f>
        <v>0.43774640157858419</v>
      </c>
      <c r="AC18" s="38">
        <f>'PDA Trafego mensal'!H19/'PdT + PDA Trafego mensal'!H18</f>
        <v>0.32711211250979011</v>
      </c>
      <c r="AD18" s="48">
        <f>'PDA Trafego mensal'!I19/'PdT + PDA Trafego mensal'!I18</f>
        <v>0.5619335347432024</v>
      </c>
    </row>
    <row r="19" spans="1:30" ht="15.75" x14ac:dyDescent="0.25">
      <c r="A19" s="2">
        <v>42644</v>
      </c>
      <c r="B19" s="39" t="s">
        <v>35</v>
      </c>
      <c r="C19" s="6">
        <f>'PdT Trafego mensal'!C63+'PDA Trafego mensal'!C20</f>
        <v>21625</v>
      </c>
      <c r="D19" s="6">
        <f>'PdT Trafego mensal'!D63+'PDA Trafego mensal'!D20</f>
        <v>359376</v>
      </c>
      <c r="E19" s="6">
        <f>'PdT Trafego mensal'!E63+'PDA Trafego mensal'!E20</f>
        <v>2252410</v>
      </c>
      <c r="F19" s="28">
        <f>'PdT Trafego mensal'!F63+'PDA Trafego mensal'!F20</f>
        <v>63.089999999999996</v>
      </c>
      <c r="G19" s="46">
        <f>'PdT Trafego mensal'!G63+'PDA Trafego mensal'!G20</f>
        <v>262817</v>
      </c>
      <c r="H19" s="6">
        <f>'PdT Trafego mensal'!H63+'PDA Trafego mensal'!H20</f>
        <v>355466</v>
      </c>
      <c r="I19" s="28">
        <f>'PdT Trafego mensal'!I63+'PDA Trafego mensal'!I20</f>
        <v>12.07</v>
      </c>
      <c r="J19" s="47">
        <f t="shared" si="0"/>
        <v>0.42240430220204983</v>
      </c>
      <c r="K19" s="38">
        <f t="shared" si="1"/>
        <v>0.1363047936328261</v>
      </c>
      <c r="L19" s="48">
        <f t="shared" si="2"/>
        <v>0.16059073975518895</v>
      </c>
      <c r="N19" s="39" t="s">
        <v>35</v>
      </c>
      <c r="O19" s="38">
        <f>('PdT Trafego mensal'!C63/'PdT + PDA Trafego mensal'!C19)</f>
        <v>0.84628901734104045</v>
      </c>
      <c r="P19" s="38">
        <f>('PdT Trafego mensal'!D63/'PdT + PDA Trafego mensal'!D19)</f>
        <v>0.90258948844664089</v>
      </c>
      <c r="Q19" s="38">
        <f>('PdT Trafego mensal'!E63/'PdT + PDA Trafego mensal'!E19)</f>
        <v>0.95572342513130382</v>
      </c>
      <c r="R19" s="48">
        <f>('PdT Trafego mensal'!F63/'PdT + PDA Trafego mensal'!F19)</f>
        <v>0.77524171818037724</v>
      </c>
      <c r="S19" s="30">
        <f>('PdT Trafego mensal'!G63/'PdT + PDA Trafego mensal'!G19)</f>
        <v>0.72087802539409551</v>
      </c>
      <c r="T19" s="38">
        <f>('PdT Trafego mensal'!H63/'PdT + PDA Trafego mensal'!H19)</f>
        <v>0.77617831241243884</v>
      </c>
      <c r="U19" s="48">
        <f>('PdT Trafego mensal'!I63/'PdT + PDA Trafego mensal'!I19)</f>
        <v>0.51864125932062966</v>
      </c>
      <c r="W19" s="39" t="s">
        <v>35</v>
      </c>
      <c r="X19" s="38">
        <f>'PDA Trafego mensal'!C20/'PdT + PDA Trafego mensal'!C19</f>
        <v>0.15371098265895955</v>
      </c>
      <c r="Y19" s="38">
        <f>'PDA Trafego mensal'!D20/'PdT + PDA Trafego mensal'!D19</f>
        <v>9.7410511553359155E-2</v>
      </c>
      <c r="Z19" s="38">
        <f>'PDA Trafego mensal'!E20/'PdT + PDA Trafego mensal'!E19</f>
        <v>4.4276574868696197E-2</v>
      </c>
      <c r="AA19" s="48">
        <f>'PDA Trafego mensal'!F20/'PdT + PDA Trafego mensal'!F19</f>
        <v>0.22475828181962276</v>
      </c>
      <c r="AB19" s="30">
        <f>'PDA Trafego mensal'!G20/'PdT + PDA Trafego mensal'!G19</f>
        <v>0.27912197460590449</v>
      </c>
      <c r="AC19" s="38">
        <f>'PDA Trafego mensal'!H20/'PdT + PDA Trafego mensal'!H19</f>
        <v>0.22382168758756113</v>
      </c>
      <c r="AD19" s="48">
        <f>'PDA Trafego mensal'!I20/'PdT + PDA Trafego mensal'!I19</f>
        <v>0.48135874067937029</v>
      </c>
    </row>
    <row r="20" spans="1:30" ht="15.75" x14ac:dyDescent="0.25">
      <c r="A20" s="2">
        <v>42675</v>
      </c>
      <c r="B20" s="39" t="s">
        <v>35</v>
      </c>
      <c r="C20" s="6">
        <f>'PdT Trafego mensal'!C64+'PDA Trafego mensal'!C21</f>
        <v>18556</v>
      </c>
      <c r="D20" s="6">
        <f>'PdT Trafego mensal'!D64+'PDA Trafego mensal'!D21</f>
        <v>313031</v>
      </c>
      <c r="E20" s="6">
        <f>'PdT Trafego mensal'!E64+'PDA Trafego mensal'!E21</f>
        <v>2073322</v>
      </c>
      <c r="F20" s="28">
        <f>'PdT Trafego mensal'!F64+'PDA Trafego mensal'!F21</f>
        <v>57.8</v>
      </c>
      <c r="G20" s="46">
        <f>'PdT Trafego mensal'!G64+'PDA Trafego mensal'!G21</f>
        <v>258492</v>
      </c>
      <c r="H20" s="6">
        <f>'PdT Trafego mensal'!H64+'PDA Trafego mensal'!H21</f>
        <v>422583</v>
      </c>
      <c r="I20" s="28">
        <f>'PdT Trafego mensal'!I64+'PDA Trafego mensal'!I21</f>
        <v>12.24</v>
      </c>
      <c r="J20" s="47">
        <f t="shared" si="0"/>
        <v>0.45228625969558528</v>
      </c>
      <c r="K20" s="38">
        <f t="shared" si="1"/>
        <v>0.1693105306492034</v>
      </c>
      <c r="L20" s="48">
        <f t="shared" si="2"/>
        <v>0.17475728155339809</v>
      </c>
      <c r="N20" s="39" t="s">
        <v>35</v>
      </c>
      <c r="O20" s="38">
        <f>('PdT Trafego mensal'!C64/'PdT + PDA Trafego mensal'!C20)</f>
        <v>0.82550118560034491</v>
      </c>
      <c r="P20" s="38">
        <f>('PdT Trafego mensal'!D64/'PdT + PDA Trafego mensal'!D20)</f>
        <v>0.89239723861215026</v>
      </c>
      <c r="Q20" s="38">
        <f>('PdT Trafego mensal'!E64/'PdT + PDA Trafego mensal'!E20)</f>
        <v>0.95286405102535932</v>
      </c>
      <c r="R20" s="48">
        <f>('PdT Trafego mensal'!F64/'PdT + PDA Trafego mensal'!F20)</f>
        <v>0.80155709342560555</v>
      </c>
      <c r="S20" s="30">
        <f>('PdT Trafego mensal'!G64/'PdT + PDA Trafego mensal'!G20)</f>
        <v>0.73491249245624624</v>
      </c>
      <c r="T20" s="38">
        <f>('PdT Trafego mensal'!H64/'PdT + PDA Trafego mensal'!H20)</f>
        <v>0.82565081889238323</v>
      </c>
      <c r="U20" s="48">
        <f>('PdT Trafego mensal'!I64/'PdT + PDA Trafego mensal'!I20)</f>
        <v>0.66666666666666663</v>
      </c>
      <c r="W20" s="39" t="s">
        <v>35</v>
      </c>
      <c r="X20" s="38">
        <f>'PDA Trafego mensal'!C21/'PdT + PDA Trafego mensal'!C20</f>
        <v>0.17449881439965509</v>
      </c>
      <c r="Y20" s="38">
        <f>'PDA Trafego mensal'!D21/'PdT + PDA Trafego mensal'!D20</f>
        <v>0.10760276138784977</v>
      </c>
      <c r="Z20" s="38">
        <f>'PDA Trafego mensal'!E21/'PdT + PDA Trafego mensal'!E20</f>
        <v>4.7135948974640698E-2</v>
      </c>
      <c r="AA20" s="48">
        <f>'PDA Trafego mensal'!F21/'PdT + PDA Trafego mensal'!F20</f>
        <v>0.19844290657439448</v>
      </c>
      <c r="AB20" s="30">
        <f>'PDA Trafego mensal'!G21/'PdT + PDA Trafego mensal'!G20</f>
        <v>0.26508750754375376</v>
      </c>
      <c r="AC20" s="38">
        <f>'PDA Trafego mensal'!H21/'PdT + PDA Trafego mensal'!H20</f>
        <v>0.17434918110761674</v>
      </c>
      <c r="AD20" s="48">
        <f>'PDA Trafego mensal'!I21/'PdT + PDA Trafego mensal'!I20</f>
        <v>0.33333333333333331</v>
      </c>
    </row>
    <row r="21" spans="1:30" ht="15.75" x14ac:dyDescent="0.25">
      <c r="A21" s="2">
        <v>42705</v>
      </c>
      <c r="B21" s="39" t="s">
        <v>35</v>
      </c>
      <c r="C21" s="6">
        <f>'PdT Trafego mensal'!C65+'PDA Trafego mensal'!C22</f>
        <v>17514</v>
      </c>
      <c r="D21" s="6">
        <f>'PdT Trafego mensal'!D65+'PDA Trafego mensal'!D22</f>
        <v>287925</v>
      </c>
      <c r="E21" s="6">
        <f>'PdT Trafego mensal'!E65+'PDA Trafego mensal'!E22</f>
        <v>1681955</v>
      </c>
      <c r="F21" s="28">
        <f>'PdT Trafego mensal'!F65+'PDA Trafego mensal'!F22</f>
        <v>52.39</v>
      </c>
      <c r="G21" s="46">
        <f>'PdT Trafego mensal'!G65+'PDA Trafego mensal'!G22</f>
        <v>344407</v>
      </c>
      <c r="H21" s="6">
        <f>'PdT Trafego mensal'!H65+'PDA Trafego mensal'!H22</f>
        <v>543003</v>
      </c>
      <c r="I21" s="28">
        <f>'PdT Trafego mensal'!I65+'PDA Trafego mensal'!I22</f>
        <v>14.049999999999999</v>
      </c>
      <c r="J21" s="47">
        <f t="shared" si="0"/>
        <v>0.54466166507467595</v>
      </c>
      <c r="K21" s="38">
        <f t="shared" si="1"/>
        <v>0.24405089893831705</v>
      </c>
      <c r="L21" s="48">
        <f t="shared" si="2"/>
        <v>0.21146899458157736</v>
      </c>
      <c r="N21" s="39" t="s">
        <v>35</v>
      </c>
      <c r="O21" s="38">
        <f>('PdT Trafego mensal'!C65/'PdT + PDA Trafego mensal'!C21)</f>
        <v>0.80832476875642345</v>
      </c>
      <c r="P21" s="38">
        <f>('PdT Trafego mensal'!D65/'PdT + PDA Trafego mensal'!D21)</f>
        <v>0.85897716419206394</v>
      </c>
      <c r="Q21" s="38">
        <f>('PdT Trafego mensal'!E65/'PdT + PDA Trafego mensal'!E21)</f>
        <v>0.99355987526420153</v>
      </c>
      <c r="R21" s="48">
        <f>('PdT Trafego mensal'!F65/'PdT + PDA Trafego mensal'!F21)</f>
        <v>0.77133040656613849</v>
      </c>
      <c r="S21" s="30">
        <f>('PdT Trafego mensal'!G65/'PdT + PDA Trafego mensal'!G21)</f>
        <v>0.85564753329636156</v>
      </c>
      <c r="T21" s="38">
        <f>('PdT Trafego mensal'!H65/'PdT + PDA Trafego mensal'!H21)</f>
        <v>0.89522893980327922</v>
      </c>
      <c r="U21" s="48">
        <f>('PdT Trafego mensal'!I65/'PdT + PDA Trafego mensal'!I21)</f>
        <v>0.62491103202846976</v>
      </c>
      <c r="W21" s="39" t="s">
        <v>35</v>
      </c>
      <c r="X21" s="38">
        <f>'PDA Trafego mensal'!C22/'PdT + PDA Trafego mensal'!C21</f>
        <v>0.19167523124357658</v>
      </c>
      <c r="Y21" s="38">
        <f>'PDA Trafego mensal'!D22/'PdT + PDA Trafego mensal'!D21</f>
        <v>0.14102283580793609</v>
      </c>
      <c r="Z21" s="38">
        <f>'PDA Trafego mensal'!E22/'PdT + PDA Trafego mensal'!E21</f>
        <v>6.4401247357985204E-3</v>
      </c>
      <c r="AA21" s="48">
        <f>'PDA Trafego mensal'!F22/'PdT + PDA Trafego mensal'!F21</f>
        <v>0.22866959343386142</v>
      </c>
      <c r="AB21" s="30">
        <f>'PDA Trafego mensal'!G22/'PdT + PDA Trafego mensal'!G21</f>
        <v>0.14435246670363844</v>
      </c>
      <c r="AC21" s="38">
        <f>'PDA Trafego mensal'!H22/'PdT + PDA Trafego mensal'!H21</f>
        <v>0.10477106019672083</v>
      </c>
      <c r="AD21" s="48">
        <f>'PDA Trafego mensal'!I22/'PdT + PDA Trafego mensal'!I21</f>
        <v>0.37508896797153024</v>
      </c>
    </row>
    <row r="22" spans="1:30" ht="15.75" x14ac:dyDescent="0.25">
      <c r="A22" s="3">
        <v>42736</v>
      </c>
      <c r="B22" s="39" t="s">
        <v>35</v>
      </c>
      <c r="C22" s="6">
        <f>'PdT Trafego mensal'!C66+'PDA Trafego mensal'!C23</f>
        <v>32326</v>
      </c>
      <c r="D22" s="6">
        <f>'PdT Trafego mensal'!D66+'PDA Trafego mensal'!D23</f>
        <v>460243</v>
      </c>
      <c r="E22" s="6">
        <f>'PdT Trafego mensal'!E66+'PDA Trafego mensal'!E23</f>
        <v>2382478</v>
      </c>
      <c r="F22" s="28">
        <f>'PdT Trafego mensal'!F66+'PDA Trafego mensal'!F23</f>
        <v>90.35</v>
      </c>
      <c r="G22" s="46">
        <f>'PdT Trafego mensal'!G66+'PDA Trafego mensal'!G23</f>
        <v>139213</v>
      </c>
      <c r="H22" s="6">
        <f>'PdT Trafego mensal'!H66+'PDA Trafego mensal'!H23</f>
        <v>246811</v>
      </c>
      <c r="I22" s="28">
        <f>'PdT Trafego mensal'!I66+'PDA Trafego mensal'!I23</f>
        <v>13.4</v>
      </c>
      <c r="J22" s="47">
        <f t="shared" si="0"/>
        <v>0.23223222388298725</v>
      </c>
      <c r="K22" s="38">
        <f t="shared" si="1"/>
        <v>9.3869863677975299E-2</v>
      </c>
      <c r="L22" s="48">
        <f t="shared" si="2"/>
        <v>0.12915662650602411</v>
      </c>
      <c r="N22" s="39" t="s">
        <v>35</v>
      </c>
      <c r="O22" s="38">
        <f>('PdT Trafego mensal'!C66/'PdT + PDA Trafego mensal'!C22)</f>
        <v>0.67023448617212156</v>
      </c>
      <c r="P22" s="38">
        <f>('PdT Trafego mensal'!D66/'PdT + PDA Trafego mensal'!D22)</f>
        <v>0.86050629776009635</v>
      </c>
      <c r="Q22" s="38">
        <f>('PdT Trafego mensal'!E66/'PdT + PDA Trafego mensal'!E22)</f>
        <v>0.91893188520523594</v>
      </c>
      <c r="R22" s="48">
        <f>('PdT Trafego mensal'!F66/'PdT + PDA Trafego mensal'!F22)</f>
        <v>0.77465412285556168</v>
      </c>
      <c r="S22" s="30">
        <f>('PdT Trafego mensal'!G66/'PdT + PDA Trafego mensal'!G22)</f>
        <v>0.63496225208852619</v>
      </c>
      <c r="T22" s="38">
        <f>('PdT Trafego mensal'!H66/'PdT + PDA Trafego mensal'!H22)</f>
        <v>0.75850752194999416</v>
      </c>
      <c r="U22" s="48">
        <f>('PdT Trafego mensal'!I66/'PdT + PDA Trafego mensal'!I22)</f>
        <v>0.38507462686567162</v>
      </c>
      <c r="W22" s="39" t="s">
        <v>35</v>
      </c>
      <c r="X22" s="38">
        <f>'PDA Trafego mensal'!C23/'PdT + PDA Trafego mensal'!C22</f>
        <v>0.3297655138278785</v>
      </c>
      <c r="Y22" s="38">
        <f>'PDA Trafego mensal'!D23/'PdT + PDA Trafego mensal'!D22</f>
        <v>0.13949370223990371</v>
      </c>
      <c r="Z22" s="38">
        <f>'PDA Trafego mensal'!E23/'PdT + PDA Trafego mensal'!E22</f>
        <v>8.1068114794764112E-2</v>
      </c>
      <c r="AA22" s="48">
        <f>'PDA Trafego mensal'!F23/'PdT + PDA Trafego mensal'!F22</f>
        <v>0.22534587714443829</v>
      </c>
      <c r="AB22" s="30">
        <f>'PDA Trafego mensal'!G23/'PdT + PDA Trafego mensal'!G22</f>
        <v>0.36503774791147381</v>
      </c>
      <c r="AC22" s="38">
        <f>'PDA Trafego mensal'!H23/'PdT + PDA Trafego mensal'!H22</f>
        <v>0.24149247805000587</v>
      </c>
      <c r="AD22" s="48">
        <f>'PDA Trafego mensal'!I23/'PdT + PDA Trafego mensal'!I22</f>
        <v>0.61492537313432838</v>
      </c>
    </row>
    <row r="23" spans="1:30" ht="15.75" x14ac:dyDescent="0.25">
      <c r="A23" s="3">
        <v>42767</v>
      </c>
      <c r="B23" s="39" t="s">
        <v>35</v>
      </c>
      <c r="C23" s="6">
        <f>'PdT Trafego mensal'!C67+'PDA Trafego mensal'!C24</f>
        <v>23319</v>
      </c>
      <c r="D23" s="6">
        <f>'PdT Trafego mensal'!D67+'PDA Trafego mensal'!D24</f>
        <v>370557</v>
      </c>
      <c r="E23" s="6">
        <f>'PdT Trafego mensal'!E67+'PDA Trafego mensal'!E24</f>
        <v>2040083</v>
      </c>
      <c r="F23" s="28">
        <f>'PdT Trafego mensal'!F67+'PDA Trafego mensal'!F24</f>
        <v>91.19</v>
      </c>
      <c r="G23" s="46">
        <f>'PdT Trafego mensal'!G67+'PDA Trafego mensal'!G24</f>
        <v>566069</v>
      </c>
      <c r="H23" s="6">
        <f>'PdT Trafego mensal'!H67+'PDA Trafego mensal'!H24</f>
        <v>666785</v>
      </c>
      <c r="I23" s="28">
        <f>'PdT Trafego mensal'!I67+'PDA Trafego mensal'!I24</f>
        <v>38.42</v>
      </c>
      <c r="J23" s="47">
        <f t="shared" si="0"/>
        <v>0.60437036768144381</v>
      </c>
      <c r="K23" s="38">
        <f t="shared" si="1"/>
        <v>0.24633081480146057</v>
      </c>
      <c r="L23" s="48">
        <f t="shared" si="2"/>
        <v>0.29642774477277983</v>
      </c>
      <c r="N23" s="39" t="s">
        <v>35</v>
      </c>
      <c r="O23" s="38">
        <f>('PdT Trafego mensal'!C67/'PdT + PDA Trafego mensal'!C23)</f>
        <v>0.78343839787297909</v>
      </c>
      <c r="P23" s="38">
        <f>('PdT Trafego mensal'!D67/'PdT + PDA Trafego mensal'!D23)</f>
        <v>0.85024706050621091</v>
      </c>
      <c r="Q23" s="38">
        <f>('PdT Trafego mensal'!E67/'PdT + PDA Trafego mensal'!E23)</f>
        <v>0.91971552137829682</v>
      </c>
      <c r="R23" s="48">
        <f>('PdT Trafego mensal'!F67/'PdT + PDA Trafego mensal'!F23)</f>
        <v>0.77519464853602371</v>
      </c>
      <c r="S23" s="30">
        <f>('PdT Trafego mensal'!G67/'PdT + PDA Trafego mensal'!G23)</f>
        <v>0.12229604518177113</v>
      </c>
      <c r="T23" s="38">
        <f>('PdT Trafego mensal'!H67/'PdT + PDA Trafego mensal'!H23)</f>
        <v>0.23719639763941899</v>
      </c>
      <c r="U23" s="48">
        <f>('PdT Trafego mensal'!I67/'PdT + PDA Trafego mensal'!I23)</f>
        <v>0.29724102030192606</v>
      </c>
      <c r="W23" s="39" t="s">
        <v>35</v>
      </c>
      <c r="X23" s="38">
        <f>'PDA Trafego mensal'!C24/'PdT + PDA Trafego mensal'!C23</f>
        <v>0.21656160212702089</v>
      </c>
      <c r="Y23" s="38">
        <f>'PDA Trafego mensal'!D24/'PdT + PDA Trafego mensal'!D23</f>
        <v>0.14975293949378907</v>
      </c>
      <c r="Z23" s="38">
        <f>'PDA Trafego mensal'!E24/'PdT + PDA Trafego mensal'!E23</f>
        <v>8.028447862170314E-2</v>
      </c>
      <c r="AA23" s="48">
        <f>'PDA Trafego mensal'!F24/'PdT + PDA Trafego mensal'!F23</f>
        <v>0.22480535146397632</v>
      </c>
      <c r="AB23" s="30">
        <f>'PDA Trafego mensal'!G24/'PdT + PDA Trafego mensal'!G23</f>
        <v>0.87770395481822883</v>
      </c>
      <c r="AC23" s="38">
        <f>'PDA Trafego mensal'!H24/'PdT + PDA Trafego mensal'!H23</f>
        <v>0.76280360236058098</v>
      </c>
      <c r="AD23" s="48">
        <f>'PDA Trafego mensal'!I24/'PdT + PDA Trafego mensal'!I23</f>
        <v>0.70275897969807388</v>
      </c>
    </row>
    <row r="24" spans="1:30" ht="15.75" x14ac:dyDescent="0.25">
      <c r="A24" s="3">
        <v>42795</v>
      </c>
      <c r="B24" s="39" t="s">
        <v>35</v>
      </c>
      <c r="C24" s="6">
        <f>'PdT Trafego mensal'!C68+'PDA Trafego mensal'!C25</f>
        <v>32406</v>
      </c>
      <c r="D24" s="6">
        <f>'PdT Trafego mensal'!D68+'PDA Trafego mensal'!D25</f>
        <v>502272</v>
      </c>
      <c r="E24" s="6">
        <f>'PdT Trafego mensal'!E68+'PDA Trafego mensal'!E25</f>
        <v>3124378</v>
      </c>
      <c r="F24" s="28">
        <f>'PdT Trafego mensal'!F68+'PDA Trafego mensal'!F25</f>
        <v>111.27000000000001</v>
      </c>
      <c r="G24" s="46">
        <f>'PdT Trafego mensal'!G68+'PDA Trafego mensal'!G25</f>
        <v>208512</v>
      </c>
      <c r="H24" s="6">
        <f>'PdT Trafego mensal'!H68+'PDA Trafego mensal'!H25</f>
        <v>328510</v>
      </c>
      <c r="I24" s="28">
        <f>'PdT Trafego mensal'!I68+'PDA Trafego mensal'!I25</f>
        <v>11.7</v>
      </c>
      <c r="J24" s="47">
        <f t="shared" si="0"/>
        <v>0.29335494327390599</v>
      </c>
      <c r="K24" s="38">
        <f t="shared" si="1"/>
        <v>9.5140647481180965E-2</v>
      </c>
      <c r="L24" s="48">
        <f t="shared" si="2"/>
        <v>9.5145157355452536E-2</v>
      </c>
      <c r="N24" s="39" t="s">
        <v>35</v>
      </c>
      <c r="O24" s="38">
        <f>('PdT Trafego mensal'!C68/'PdT + PDA Trafego mensal'!C24)</f>
        <v>0.70360427081404675</v>
      </c>
      <c r="P24" s="38">
        <f>('PdT Trafego mensal'!D68/'PdT + PDA Trafego mensal'!D24)</f>
        <v>0.84114384238022422</v>
      </c>
      <c r="Q24" s="38">
        <f>('PdT Trafego mensal'!E68/'PdT + PDA Trafego mensal'!E24)</f>
        <v>0.91818211496816327</v>
      </c>
      <c r="R24" s="48">
        <f>('PdT Trafego mensal'!F68/'PdT + PDA Trafego mensal'!F24)</f>
        <v>0.79239687247236446</v>
      </c>
      <c r="S24" s="30">
        <f>('PdT Trafego mensal'!G68/'PdT + PDA Trafego mensal'!G24)</f>
        <v>0.55451005217925109</v>
      </c>
      <c r="T24" s="38">
        <f>('PdT Trafego mensal'!H68/'PdT + PDA Trafego mensal'!H24)</f>
        <v>0.673184986758394</v>
      </c>
      <c r="U24" s="48">
        <f>('PdT Trafego mensal'!I68/'PdT + PDA Trafego mensal'!I24)</f>
        <v>0.27435897435897438</v>
      </c>
      <c r="W24" s="39" t="s">
        <v>35</v>
      </c>
      <c r="X24" s="38">
        <f>'PDA Trafego mensal'!C25/'PdT + PDA Trafego mensal'!C24</f>
        <v>0.29639572918595319</v>
      </c>
      <c r="Y24" s="38">
        <f>'PDA Trafego mensal'!D25/'PdT + PDA Trafego mensal'!D24</f>
        <v>0.15885615761977573</v>
      </c>
      <c r="Z24" s="38">
        <f>'PDA Trafego mensal'!E25/'PdT + PDA Trafego mensal'!E24</f>
        <v>8.1817885031836735E-2</v>
      </c>
      <c r="AA24" s="48">
        <f>'PDA Trafego mensal'!F25/'PdT + PDA Trafego mensal'!F24</f>
        <v>0.20760312752763546</v>
      </c>
      <c r="AB24" s="30">
        <f>'PDA Trafego mensal'!G25/'PdT + PDA Trafego mensal'!G24</f>
        <v>0.44548994782074891</v>
      </c>
      <c r="AC24" s="38">
        <f>'PDA Trafego mensal'!H25/'PdT + PDA Trafego mensal'!H24</f>
        <v>0.32681501324160606</v>
      </c>
      <c r="AD24" s="48">
        <f>'PDA Trafego mensal'!I25/'PdT + PDA Trafego mensal'!I24</f>
        <v>0.72564102564102573</v>
      </c>
    </row>
    <row r="25" spans="1:30" ht="15.75" x14ac:dyDescent="0.25">
      <c r="A25" s="3">
        <v>42826</v>
      </c>
      <c r="B25" s="39" t="s">
        <v>35</v>
      </c>
      <c r="C25" s="6">
        <f>'PdT Trafego mensal'!C69+'PDA Trafego mensal'!C26</f>
        <v>28219</v>
      </c>
      <c r="D25" s="6">
        <f>'PdT Trafego mensal'!D69+'PDA Trafego mensal'!D26</f>
        <v>443823</v>
      </c>
      <c r="E25" s="6">
        <f>'PdT Trafego mensal'!E69+'PDA Trafego mensal'!E26</f>
        <v>2744932</v>
      </c>
      <c r="F25" s="28">
        <f>'PdT Trafego mensal'!F69+'PDA Trafego mensal'!F26</f>
        <v>95.67</v>
      </c>
      <c r="G25" s="46">
        <f>'PdT Trafego mensal'!G69+'PDA Trafego mensal'!G26</f>
        <v>223365</v>
      </c>
      <c r="H25" s="6">
        <f>'PdT Trafego mensal'!H69+'PDA Trafego mensal'!H26</f>
        <v>333004</v>
      </c>
      <c r="I25" s="28">
        <f>'PdT Trafego mensal'!I69+'PDA Trafego mensal'!I26</f>
        <v>12.15</v>
      </c>
      <c r="J25" s="47">
        <f t="shared" si="0"/>
        <v>0.33478569758448895</v>
      </c>
      <c r="K25" s="38">
        <f t="shared" si="1"/>
        <v>0.10819068362695</v>
      </c>
      <c r="L25" s="48">
        <f t="shared" si="2"/>
        <v>0.11268781302170283</v>
      </c>
      <c r="N25" s="39" t="s">
        <v>35</v>
      </c>
      <c r="O25" s="38">
        <f>('PdT Trafego mensal'!C69/'PdT + PDA Trafego mensal'!C25)</f>
        <v>0.74570324958361389</v>
      </c>
      <c r="P25" s="38">
        <f>('PdT Trafego mensal'!D69/'PdT + PDA Trafego mensal'!D25)</f>
        <v>0.79836556465077291</v>
      </c>
      <c r="Q25" s="38">
        <f>('PdT Trafego mensal'!E69/'PdT + PDA Trafego mensal'!E25)</f>
        <v>0.91102438967522692</v>
      </c>
      <c r="R25" s="48">
        <f>('PdT Trafego mensal'!F69/'PdT + PDA Trafego mensal'!F25)</f>
        <v>0.77234242709313261</v>
      </c>
      <c r="S25" s="30">
        <f>('PdT Trafego mensal'!G69/'PdT + PDA Trafego mensal'!G25)</f>
        <v>0.7822577395742395</v>
      </c>
      <c r="T25" s="38">
        <f>('PdT Trafego mensal'!H69/'PdT + PDA Trafego mensal'!H25)</f>
        <v>0.82305017357148869</v>
      </c>
      <c r="U25" s="48">
        <f>('PdT Trafego mensal'!I69/'PdT + PDA Trafego mensal'!I25)</f>
        <v>0.32839506172839505</v>
      </c>
      <c r="W25" s="39" t="s">
        <v>35</v>
      </c>
      <c r="X25" s="38">
        <f>'PDA Trafego mensal'!C26/'PdT + PDA Trafego mensal'!C25</f>
        <v>0.25429675041638611</v>
      </c>
      <c r="Y25" s="38">
        <f>'PDA Trafego mensal'!D26/'PdT + PDA Trafego mensal'!D25</f>
        <v>0.20163443534922706</v>
      </c>
      <c r="Z25" s="38">
        <f>'PDA Trafego mensal'!E26/'PdT + PDA Trafego mensal'!E25</f>
        <v>8.8975610324773066E-2</v>
      </c>
      <c r="AA25" s="48">
        <f>'PDA Trafego mensal'!F26/'PdT + PDA Trafego mensal'!F25</f>
        <v>0.22765757290686736</v>
      </c>
      <c r="AB25" s="30">
        <f>'PDA Trafego mensal'!G26/'PdT + PDA Trafego mensal'!G25</f>
        <v>0.21774226042576053</v>
      </c>
      <c r="AC25" s="38">
        <f>'PDA Trafego mensal'!H26/'PdT + PDA Trafego mensal'!H25</f>
        <v>0.17694982642851137</v>
      </c>
      <c r="AD25" s="48">
        <f>'PDA Trafego mensal'!I26/'PdT + PDA Trafego mensal'!I25</f>
        <v>0.67160493827160495</v>
      </c>
    </row>
    <row r="26" spans="1:30" ht="15.75" x14ac:dyDescent="0.25">
      <c r="A26" s="3">
        <v>42856</v>
      </c>
      <c r="B26" s="39" t="s">
        <v>35</v>
      </c>
      <c r="C26" s="6">
        <f>'PdT Trafego mensal'!C70+'PDA Trafego mensal'!C27</f>
        <v>31880</v>
      </c>
      <c r="D26" s="6">
        <f>'PdT Trafego mensal'!D70+'PDA Trafego mensal'!D27</f>
        <v>450761</v>
      </c>
      <c r="E26" s="6">
        <f>'PdT Trafego mensal'!E70+'PDA Trafego mensal'!E27</f>
        <v>2837442</v>
      </c>
      <c r="F26" s="28">
        <f>'PdT Trafego mensal'!F70+'PDA Trafego mensal'!F27</f>
        <v>106.72</v>
      </c>
      <c r="G26" s="46">
        <f>'PdT Trafego mensal'!G70+'PDA Trafego mensal'!G27</f>
        <v>415994</v>
      </c>
      <c r="H26" s="6">
        <f>'PdT Trafego mensal'!H70+'PDA Trafego mensal'!H27</f>
        <v>512520</v>
      </c>
      <c r="I26" s="28">
        <f>'PdT Trafego mensal'!I70+'PDA Trafego mensal'!I27</f>
        <v>39.28</v>
      </c>
      <c r="J26" s="47">
        <f t="shared" si="0"/>
        <v>0.47994415953758557</v>
      </c>
      <c r="K26" s="38">
        <f t="shared" si="1"/>
        <v>0.15299278021661142</v>
      </c>
      <c r="L26" s="48">
        <f t="shared" si="2"/>
        <v>0.26904109589041098</v>
      </c>
      <c r="N26" s="39" t="s">
        <v>35</v>
      </c>
      <c r="O26" s="38">
        <f>('PdT Trafego mensal'!C70/'PdT + PDA Trafego mensal'!C26)</f>
        <v>0.69410288582183188</v>
      </c>
      <c r="P26" s="38">
        <f>('PdT Trafego mensal'!D70/'PdT + PDA Trafego mensal'!D26)</f>
        <v>0.78314006757461274</v>
      </c>
      <c r="Q26" s="38">
        <f>('PdT Trafego mensal'!E70/'PdT + PDA Trafego mensal'!E26)</f>
        <v>0.89052956853391185</v>
      </c>
      <c r="R26" s="48">
        <f>('PdT Trafego mensal'!F70/'PdT + PDA Trafego mensal'!F26)</f>
        <v>0.67981634182908546</v>
      </c>
      <c r="S26" s="30">
        <f>('PdT Trafego mensal'!G70/'PdT + PDA Trafego mensal'!G26)</f>
        <v>0.56096722548882916</v>
      </c>
      <c r="T26" s="38">
        <f>('PdT Trafego mensal'!H70/'PdT + PDA Trafego mensal'!H26)</f>
        <v>0.62488488254116914</v>
      </c>
      <c r="U26" s="48">
        <f>('PdT Trafego mensal'!I70/'PdT + PDA Trafego mensal'!I26)</f>
        <v>0.18329938900203666</v>
      </c>
      <c r="W26" s="39" t="s">
        <v>35</v>
      </c>
      <c r="X26" s="38">
        <f>'PDA Trafego mensal'!C27/'PdT + PDA Trafego mensal'!C26</f>
        <v>0.30589711417816812</v>
      </c>
      <c r="Y26" s="38">
        <f>'PDA Trafego mensal'!D27/'PdT + PDA Trafego mensal'!D26</f>
        <v>0.21685993242538729</v>
      </c>
      <c r="Z26" s="38">
        <f>'PDA Trafego mensal'!E27/'PdT + PDA Trafego mensal'!E26</f>
        <v>0.10947043146608812</v>
      </c>
      <c r="AA26" s="48">
        <f>'PDA Trafego mensal'!F27/'PdT + PDA Trafego mensal'!F26</f>
        <v>0.32018365817091454</v>
      </c>
      <c r="AB26" s="30">
        <f>'PDA Trafego mensal'!G27/'PdT + PDA Trafego mensal'!G26</f>
        <v>0.43903277451117084</v>
      </c>
      <c r="AC26" s="38">
        <f>'PDA Trafego mensal'!H27/'PdT + PDA Trafego mensal'!H26</f>
        <v>0.37511511745883086</v>
      </c>
      <c r="AD26" s="48">
        <f>'PDA Trafego mensal'!I27/'PdT + PDA Trafego mensal'!I26</f>
        <v>0.81670061099796332</v>
      </c>
    </row>
    <row r="27" spans="1:30" ht="15.75" x14ac:dyDescent="0.25">
      <c r="A27" s="3">
        <v>42887</v>
      </c>
      <c r="B27" s="39" t="s">
        <v>35</v>
      </c>
      <c r="C27" s="6">
        <f>'PdT Trafego mensal'!C71+'PDA Trafego mensal'!C28</f>
        <v>25304</v>
      </c>
      <c r="D27" s="6">
        <f>'PdT Trafego mensal'!D71+'PDA Trafego mensal'!D28</f>
        <v>357569</v>
      </c>
      <c r="E27" s="6">
        <f>'PdT Trafego mensal'!E71+'PDA Trafego mensal'!E28</f>
        <v>2082286</v>
      </c>
      <c r="F27" s="28">
        <f>'PdT Trafego mensal'!F71+'PDA Trafego mensal'!F28</f>
        <v>88.32</v>
      </c>
      <c r="G27" s="46">
        <f>'PdT Trafego mensal'!G71+'PDA Trafego mensal'!G28</f>
        <v>338682</v>
      </c>
      <c r="H27" s="6">
        <f>'PdT Trafego mensal'!H71+'PDA Trafego mensal'!H28</f>
        <v>421027</v>
      </c>
      <c r="I27" s="28">
        <f>'PdT Trafego mensal'!I71+'PDA Trafego mensal'!I28</f>
        <v>35.83</v>
      </c>
      <c r="J27" s="47">
        <f t="shared" si="0"/>
        <v>0.48643664425616623</v>
      </c>
      <c r="K27" s="38">
        <f t="shared" si="1"/>
        <v>0.16818791737189875</v>
      </c>
      <c r="L27" s="48">
        <f t="shared" si="2"/>
        <v>0.28860249697946033</v>
      </c>
      <c r="N27" s="39" t="s">
        <v>35</v>
      </c>
      <c r="O27" s="38">
        <f>('PdT Trafego mensal'!C71/'PdT + PDA Trafego mensal'!C27)</f>
        <v>0.7160132785330382</v>
      </c>
      <c r="P27" s="38">
        <f>('PdT Trafego mensal'!D71/'PdT + PDA Trafego mensal'!D27)</f>
        <v>0.80075453968324994</v>
      </c>
      <c r="Q27" s="38">
        <f>('PdT Trafego mensal'!E71/'PdT + PDA Trafego mensal'!E27)</f>
        <v>0.88869636543683239</v>
      </c>
      <c r="R27" s="48">
        <f>('PdT Trafego mensal'!F71/'PdT + PDA Trafego mensal'!F27)</f>
        <v>0.63077445652173914</v>
      </c>
      <c r="S27" s="30">
        <f>('PdT Trafego mensal'!G71/'PdT + PDA Trafego mensal'!G27)</f>
        <v>0.80409351545107211</v>
      </c>
      <c r="T27" s="38">
        <f>('PdT Trafego mensal'!H71/'PdT + PDA Trafego mensal'!H27)</f>
        <v>0.82325361556384746</v>
      </c>
      <c r="U27" s="48">
        <f>('PdT Trafego mensal'!I71/'PdT + PDA Trafego mensal'!I27)</f>
        <v>0.27742115545632151</v>
      </c>
      <c r="W27" s="39" t="s">
        <v>35</v>
      </c>
      <c r="X27" s="38">
        <f>'PDA Trafego mensal'!C28/'PdT + PDA Trafego mensal'!C27</f>
        <v>0.28398672146696174</v>
      </c>
      <c r="Y27" s="38">
        <f>'PDA Trafego mensal'!D28/'PdT + PDA Trafego mensal'!D27</f>
        <v>0.19924546031675006</v>
      </c>
      <c r="Z27" s="38">
        <f>'PDA Trafego mensal'!E28/'PdT + PDA Trafego mensal'!E27</f>
        <v>0.11130363456316759</v>
      </c>
      <c r="AA27" s="48">
        <f>'PDA Trafego mensal'!F28/'PdT + PDA Trafego mensal'!F27</f>
        <v>0.36922554347826086</v>
      </c>
      <c r="AB27" s="30">
        <f>'PDA Trafego mensal'!G28/'PdT + PDA Trafego mensal'!G27</f>
        <v>0.19590648454892789</v>
      </c>
      <c r="AC27" s="38">
        <f>'PDA Trafego mensal'!H28/'PdT + PDA Trafego mensal'!H27</f>
        <v>0.17674638443615254</v>
      </c>
      <c r="AD27" s="48">
        <f>'PDA Trafego mensal'!I28/'PdT + PDA Trafego mensal'!I27</f>
        <v>0.72257884454367849</v>
      </c>
    </row>
    <row r="28" spans="1:30" ht="15.75" x14ac:dyDescent="0.25">
      <c r="A28" s="3">
        <v>42917</v>
      </c>
      <c r="B28" s="39" t="s">
        <v>35</v>
      </c>
      <c r="C28" s="6">
        <f>'PdT Trafego mensal'!C72+'PDA Trafego mensal'!C29</f>
        <v>23029</v>
      </c>
      <c r="D28" s="6">
        <f>'PdT Trafego mensal'!D72+'PDA Trafego mensal'!D29</f>
        <v>394034</v>
      </c>
      <c r="E28" s="6">
        <f>'PdT Trafego mensal'!E72+'PDA Trafego mensal'!E29</f>
        <v>2932616</v>
      </c>
      <c r="F28" s="28">
        <f>'PdT Trafego mensal'!F72+'PDA Trafego mensal'!F29</f>
        <v>110.93</v>
      </c>
      <c r="G28" s="46">
        <f>'PdT Trafego mensal'!G72+'PDA Trafego mensal'!G29</f>
        <v>353571</v>
      </c>
      <c r="H28" s="6">
        <f>'PdT Trafego mensal'!H72+'PDA Trafego mensal'!H29</f>
        <v>456253</v>
      </c>
      <c r="I28" s="28">
        <f>'PdT Trafego mensal'!I72+'PDA Trafego mensal'!I29</f>
        <v>37.019999999999996</v>
      </c>
      <c r="J28" s="47">
        <f t="shared" si="0"/>
        <v>0.47293824947666213</v>
      </c>
      <c r="K28" s="38">
        <f t="shared" si="1"/>
        <v>0.13463282292705914</v>
      </c>
      <c r="L28" s="48">
        <f t="shared" si="2"/>
        <v>0.25021966880702939</v>
      </c>
      <c r="N28" s="39" t="s">
        <v>35</v>
      </c>
      <c r="O28" s="38">
        <f>('PdT Trafego mensal'!C72/'PdT + PDA Trafego mensal'!C28)</f>
        <v>0.73290199313908555</v>
      </c>
      <c r="P28" s="38">
        <f>('PdT Trafego mensal'!D72/'PdT + PDA Trafego mensal'!D28)</f>
        <v>0.84082338072349083</v>
      </c>
      <c r="Q28" s="38">
        <f>('PdT Trafego mensal'!E72/'PdT + PDA Trafego mensal'!E28)</f>
        <v>0.92973440777790206</v>
      </c>
      <c r="R28" s="48">
        <f>('PdT Trafego mensal'!F72/'PdT + PDA Trafego mensal'!F28)</f>
        <v>0.74118813666276029</v>
      </c>
      <c r="S28" s="30">
        <f>('PdT Trafego mensal'!G72/'PdT + PDA Trafego mensal'!G28)</f>
        <v>0.78004700611758315</v>
      </c>
      <c r="T28" s="38">
        <f>('PdT Trafego mensal'!H72/'PdT + PDA Trafego mensal'!H28)</f>
        <v>0.81036837018057961</v>
      </c>
      <c r="U28" s="48">
        <f>('PdT Trafego mensal'!I72/'PdT + PDA Trafego mensal'!I28)</f>
        <v>0.1847649918962723</v>
      </c>
      <c r="W28" s="39" t="s">
        <v>35</v>
      </c>
      <c r="X28" s="38">
        <f>'PDA Trafego mensal'!C29/'PdT + PDA Trafego mensal'!C28</f>
        <v>0.26709800686091451</v>
      </c>
      <c r="Y28" s="38">
        <f>'PDA Trafego mensal'!D29/'PdT + PDA Trafego mensal'!D28</f>
        <v>0.15917661927650914</v>
      </c>
      <c r="Z28" s="38">
        <f>'PDA Trafego mensal'!E29/'PdT + PDA Trafego mensal'!E28</f>
        <v>7.0265592222097953E-2</v>
      </c>
      <c r="AA28" s="48">
        <f>'PDA Trafego mensal'!F29/'PdT + PDA Trafego mensal'!F28</f>
        <v>0.25881186333723971</v>
      </c>
      <c r="AB28" s="30">
        <f>'PDA Trafego mensal'!G29/'PdT + PDA Trafego mensal'!G28</f>
        <v>0.21995299388241682</v>
      </c>
      <c r="AC28" s="38">
        <f>'PDA Trafego mensal'!H29/'PdT + PDA Trafego mensal'!H28</f>
        <v>0.18963162981942036</v>
      </c>
      <c r="AD28" s="48">
        <f>'PDA Trafego mensal'!I29/'PdT + PDA Trafego mensal'!I28</f>
        <v>0.81523500810372784</v>
      </c>
    </row>
    <row r="29" spans="1:30" ht="15.75" x14ac:dyDescent="0.25">
      <c r="A29" s="3">
        <v>42948</v>
      </c>
      <c r="B29" s="39" t="s">
        <v>35</v>
      </c>
      <c r="C29" s="6">
        <f>'PdT Trafego mensal'!C73+'PDA Trafego mensal'!C30</f>
        <v>31547</v>
      </c>
      <c r="D29" s="6">
        <f>'PdT Trafego mensal'!D73+'PDA Trafego mensal'!D30</f>
        <v>452487</v>
      </c>
      <c r="E29" s="6">
        <f>'PdT Trafego mensal'!E73+'PDA Trafego mensal'!E30</f>
        <v>2630063</v>
      </c>
      <c r="F29" s="28">
        <f>'PdT Trafego mensal'!F73+'PDA Trafego mensal'!F30</f>
        <v>113.16</v>
      </c>
      <c r="G29" s="46">
        <f>'PdT Trafego mensal'!G73+'PDA Trafego mensal'!G30</f>
        <v>276335</v>
      </c>
      <c r="H29" s="6">
        <f>'PdT Trafego mensal'!H73+'PDA Trafego mensal'!H30</f>
        <v>365052</v>
      </c>
      <c r="I29" s="28">
        <f>'PdT Trafego mensal'!I73+'PDA Trafego mensal'!I30</f>
        <v>53.21</v>
      </c>
      <c r="J29" s="47">
        <f t="shared" si="0"/>
        <v>0.37915293446136367</v>
      </c>
      <c r="K29" s="38">
        <f t="shared" si="1"/>
        <v>0.12188246528096584</v>
      </c>
      <c r="L29" s="48">
        <f t="shared" si="2"/>
        <v>0.31982929614714189</v>
      </c>
      <c r="N29" s="39" t="s">
        <v>35</v>
      </c>
      <c r="O29" s="38">
        <f>('PdT Trafego mensal'!C73/'PdT + PDA Trafego mensal'!C29)</f>
        <v>0.65654420388626489</v>
      </c>
      <c r="P29" s="38">
        <f>('PdT Trafego mensal'!D73/'PdT + PDA Trafego mensal'!D29)</f>
        <v>0.78492420776729499</v>
      </c>
      <c r="Q29" s="38">
        <f>('PdT Trafego mensal'!E73/'PdT + PDA Trafego mensal'!E29)</f>
        <v>0.88495712840338803</v>
      </c>
      <c r="R29" s="48">
        <f>('PdT Trafego mensal'!F73/'PdT + PDA Trafego mensal'!F29)</f>
        <v>0.64899257688229051</v>
      </c>
      <c r="S29" s="30">
        <f>('PdT Trafego mensal'!G73/'PdT + PDA Trafego mensal'!G29)</f>
        <v>0.68073895814862395</v>
      </c>
      <c r="T29" s="38">
        <f>('PdT Trafego mensal'!H73/'PdT + PDA Trafego mensal'!H29)</f>
        <v>0.72145338198393649</v>
      </c>
      <c r="U29" s="48">
        <f>('PdT Trafego mensal'!I73/'PdT + PDA Trafego mensal'!I29)</f>
        <v>0.14640105243375306</v>
      </c>
      <c r="W29" s="39" t="s">
        <v>35</v>
      </c>
      <c r="X29" s="38">
        <f>'PDA Trafego mensal'!C30/'PdT + PDA Trafego mensal'!C29</f>
        <v>0.34345579611373506</v>
      </c>
      <c r="Y29" s="38">
        <f>'PDA Trafego mensal'!D30/'PdT + PDA Trafego mensal'!D29</f>
        <v>0.21507579223270504</v>
      </c>
      <c r="Z29" s="38">
        <f>'PDA Trafego mensal'!E30/'PdT + PDA Trafego mensal'!E29</f>
        <v>0.11504287159661195</v>
      </c>
      <c r="AA29" s="48">
        <f>'PDA Trafego mensal'!F30/'PdT + PDA Trafego mensal'!F29</f>
        <v>0.35100742311770944</v>
      </c>
      <c r="AB29" s="30">
        <f>'PDA Trafego mensal'!G30/'PdT + PDA Trafego mensal'!G29</f>
        <v>0.31926104185137605</v>
      </c>
      <c r="AC29" s="38">
        <f>'PDA Trafego mensal'!H30/'PdT + PDA Trafego mensal'!H29</f>
        <v>0.27854661801606345</v>
      </c>
      <c r="AD29" s="48">
        <f>'PDA Trafego mensal'!I30/'PdT + PDA Trafego mensal'!I29</f>
        <v>0.85359894756624699</v>
      </c>
    </row>
    <row r="30" spans="1:30" ht="15.75" x14ac:dyDescent="0.25">
      <c r="A30" s="3">
        <v>42979</v>
      </c>
      <c r="B30" s="39" t="s">
        <v>35</v>
      </c>
      <c r="C30" s="6">
        <f>'PdT Trafego mensal'!C74+'PDA Trafego mensal'!C31</f>
        <v>27264</v>
      </c>
      <c r="D30" s="6">
        <f>'PdT Trafego mensal'!D74+'PDA Trafego mensal'!D31</f>
        <v>403125</v>
      </c>
      <c r="E30" s="6">
        <f>'PdT Trafego mensal'!E74+'PDA Trafego mensal'!E31</f>
        <v>2297493</v>
      </c>
      <c r="F30" s="28">
        <f>'PdT Trafego mensal'!F74+'PDA Trafego mensal'!F31</f>
        <v>98.039999999999992</v>
      </c>
      <c r="G30" s="46">
        <f>'PdT Trafego mensal'!G74+'PDA Trafego mensal'!G31</f>
        <v>562743</v>
      </c>
      <c r="H30" s="6">
        <f>'PdT Trafego mensal'!H74+'PDA Trafego mensal'!H31</f>
        <v>671139</v>
      </c>
      <c r="I30" s="28">
        <f>'PdT Trafego mensal'!I74+'PDA Trafego mensal'!I31</f>
        <v>52.730000000000004</v>
      </c>
      <c r="J30" s="47">
        <f t="shared" si="0"/>
        <v>0.58262930338307095</v>
      </c>
      <c r="K30" s="38">
        <f t="shared" si="1"/>
        <v>0.2260768596444423</v>
      </c>
      <c r="L30" s="48">
        <f t="shared" si="2"/>
        <v>0.34973801154075751</v>
      </c>
      <c r="N30" s="39" t="s">
        <v>35</v>
      </c>
      <c r="O30" s="38">
        <f>('PdT Trafego mensal'!C74/'PdT + PDA Trafego mensal'!C30)</f>
        <v>0.7088468309859155</v>
      </c>
      <c r="P30" s="38">
        <f>('PdT Trafego mensal'!D74/'PdT + PDA Trafego mensal'!D30)</f>
        <v>0.7877655813953488</v>
      </c>
      <c r="Q30" s="38">
        <f>('PdT Trafego mensal'!E74/'PdT + PDA Trafego mensal'!E30)</f>
        <v>0.88634916406709396</v>
      </c>
      <c r="R30" s="48">
        <f>('PdT Trafego mensal'!F74/'PdT + PDA Trafego mensal'!F30)</f>
        <v>0.65024479804161572</v>
      </c>
      <c r="S30" s="30">
        <f>('PdT Trafego mensal'!G74/'PdT + PDA Trafego mensal'!G30)</f>
        <v>0.51315254032480195</v>
      </c>
      <c r="T30" s="38">
        <f>('PdT Trafego mensal'!H74/'PdT + PDA Trafego mensal'!H30)</f>
        <v>0.5720409631983836</v>
      </c>
      <c r="U30" s="48">
        <f>('PdT Trafego mensal'!I74/'PdT + PDA Trafego mensal'!I30)</f>
        <v>0.15133699981035464</v>
      </c>
      <c r="W30" s="39" t="s">
        <v>35</v>
      </c>
      <c r="X30" s="38">
        <f>'PDA Trafego mensal'!C31/'PdT + PDA Trafego mensal'!C30</f>
        <v>0.2911531690140845</v>
      </c>
      <c r="Y30" s="38">
        <f>'PDA Trafego mensal'!D31/'PdT + PDA Trafego mensal'!D30</f>
        <v>0.21223441860465117</v>
      </c>
      <c r="Z30" s="38">
        <f>'PDA Trafego mensal'!E31/'PdT + PDA Trafego mensal'!E30</f>
        <v>0.11365083593290599</v>
      </c>
      <c r="AA30" s="48">
        <f>'PDA Trafego mensal'!F31/'PdT + PDA Trafego mensal'!F30</f>
        <v>0.34975520195838433</v>
      </c>
      <c r="AB30" s="30">
        <f>'PDA Trafego mensal'!G31/'PdT + PDA Trafego mensal'!G30</f>
        <v>0.4868474596751981</v>
      </c>
      <c r="AC30" s="38">
        <f>'PDA Trafego mensal'!H31/'PdT + PDA Trafego mensal'!H30</f>
        <v>0.42795903680161634</v>
      </c>
      <c r="AD30" s="48">
        <f>'PDA Trafego mensal'!I31/'PdT + PDA Trafego mensal'!I30</f>
        <v>0.84866300018964524</v>
      </c>
    </row>
    <row r="31" spans="1:30" ht="15.75" x14ac:dyDescent="0.25">
      <c r="A31" s="3">
        <v>43009</v>
      </c>
      <c r="B31" s="39" t="s">
        <v>35</v>
      </c>
      <c r="C31" s="6">
        <f>'PdT Trafego mensal'!C75+'PDA Trafego mensal'!C32</f>
        <v>137363</v>
      </c>
      <c r="D31" s="6">
        <f>'PdT Trafego mensal'!D75+'PDA Trafego mensal'!D32</f>
        <v>765438</v>
      </c>
      <c r="E31" s="6">
        <f>'PdT Trafego mensal'!E75+'PDA Trafego mensal'!E32</f>
        <v>2662431</v>
      </c>
      <c r="F31" s="28">
        <f>'PdT Trafego mensal'!F75+'PDA Trafego mensal'!F32</f>
        <v>128.63</v>
      </c>
      <c r="G31" s="46">
        <f>'PdT Trafego mensal'!G75+'PDA Trafego mensal'!G32</f>
        <v>659948</v>
      </c>
      <c r="H31" s="6">
        <f>'PdT Trafego mensal'!H75+'PDA Trafego mensal'!H32</f>
        <v>751467</v>
      </c>
      <c r="I31" s="28">
        <f>'PdT Trafego mensal'!I75+'PDA Trafego mensal'!I32</f>
        <v>64.760000000000005</v>
      </c>
      <c r="J31" s="47">
        <f t="shared" si="0"/>
        <v>0.46299598845505707</v>
      </c>
      <c r="K31" s="38">
        <f t="shared" si="1"/>
        <v>0.22011993328447424</v>
      </c>
      <c r="L31" s="48">
        <f t="shared" si="2"/>
        <v>0.33486736646155441</v>
      </c>
      <c r="N31" s="39" t="s">
        <v>35</v>
      </c>
      <c r="O31" s="38">
        <f>('PdT Trafego mensal'!C75/'PdT + PDA Trafego mensal'!C31)</f>
        <v>0.9101795971258636</v>
      </c>
      <c r="P31" s="38">
        <f>('PdT Trafego mensal'!D75/'PdT + PDA Trafego mensal'!D31)</f>
        <v>0.84644608707694158</v>
      </c>
      <c r="Q31" s="38">
        <f>('PdT Trafego mensal'!E75/'PdT + PDA Trafego mensal'!E31)</f>
        <v>0.87252326914763234</v>
      </c>
      <c r="R31" s="48">
        <f>('PdT Trafego mensal'!F75/'PdT + PDA Trafego mensal'!F31)</f>
        <v>0.56643084816916744</v>
      </c>
      <c r="S31" s="30">
        <f>('PdT Trafego mensal'!G75/'PdT + PDA Trafego mensal'!G31)</f>
        <v>0.22541169910356573</v>
      </c>
      <c r="T31" s="38">
        <f>('PdT Trafego mensal'!H75/'PdT + PDA Trafego mensal'!H31)</f>
        <v>0.29940503042715116</v>
      </c>
      <c r="U31" s="48">
        <f>('PdT Trafego mensal'!I75/'PdT + PDA Trafego mensal'!I31)</f>
        <v>0.11009882643607163</v>
      </c>
      <c r="W31" s="39" t="s">
        <v>35</v>
      </c>
      <c r="X31" s="38">
        <f>'PDA Trafego mensal'!C32/'PdT + PDA Trafego mensal'!C31</f>
        <v>8.982040287413641E-2</v>
      </c>
      <c r="Y31" s="38">
        <f>'PDA Trafego mensal'!D32/'PdT + PDA Trafego mensal'!D31</f>
        <v>0.15355391292305842</v>
      </c>
      <c r="Z31" s="38">
        <f>'PDA Trafego mensal'!E32/'PdT + PDA Trafego mensal'!E31</f>
        <v>0.12747673085236763</v>
      </c>
      <c r="AA31" s="48">
        <f>'PDA Trafego mensal'!F32/'PdT + PDA Trafego mensal'!F31</f>
        <v>0.43356915183083267</v>
      </c>
      <c r="AB31" s="30">
        <f>'PDA Trafego mensal'!G32/'PdT + PDA Trafego mensal'!G31</f>
        <v>0.77458830089643427</v>
      </c>
      <c r="AC31" s="38">
        <f>'PDA Trafego mensal'!H32/'PdT + PDA Trafego mensal'!H31</f>
        <v>0.70059496957284884</v>
      </c>
      <c r="AD31" s="48">
        <f>'PDA Trafego mensal'!I32/'PdT + PDA Trafego mensal'!I31</f>
        <v>0.88990117356392828</v>
      </c>
    </row>
    <row r="32" spans="1:30" ht="15.75" x14ac:dyDescent="0.25">
      <c r="A32" s="3">
        <v>43040</v>
      </c>
      <c r="B32" s="39" t="s">
        <v>35</v>
      </c>
      <c r="C32" s="6">
        <f>'PdT Trafego mensal'!C76+'PDA Trafego mensal'!C33</f>
        <v>29860</v>
      </c>
      <c r="D32" s="6">
        <f>'PdT Trafego mensal'!D76+'PDA Trafego mensal'!D33</f>
        <v>456778</v>
      </c>
      <c r="E32" s="6">
        <f>'PdT Trafego mensal'!E76+'PDA Trafego mensal'!E33</f>
        <v>2378275</v>
      </c>
      <c r="F32" s="28">
        <f>'PdT Trafego mensal'!F76+'PDA Trafego mensal'!F33</f>
        <v>110.86</v>
      </c>
      <c r="G32" s="46">
        <f>'PdT Trafego mensal'!G76+'PDA Trafego mensal'!G33</f>
        <v>679384</v>
      </c>
      <c r="H32" s="6">
        <f>'PdT Trafego mensal'!H76+'PDA Trafego mensal'!H33</f>
        <v>762833</v>
      </c>
      <c r="I32" s="28">
        <f>'PdT Trafego mensal'!I76+'PDA Trafego mensal'!I33</f>
        <v>53.03</v>
      </c>
      <c r="J32" s="47">
        <f t="shared" si="0"/>
        <v>0.59796402273619431</v>
      </c>
      <c r="K32" s="38">
        <f t="shared" si="1"/>
        <v>0.24285475061666137</v>
      </c>
      <c r="L32" s="48">
        <f t="shared" si="2"/>
        <v>0.32357068765635488</v>
      </c>
      <c r="N32" s="39" t="s">
        <v>35</v>
      </c>
      <c r="O32" s="38">
        <f>('PdT Trafego mensal'!C76/'PdT + PDA Trafego mensal'!C32)</f>
        <v>0.67223710649698598</v>
      </c>
      <c r="P32" s="38">
        <f>('PdT Trafego mensal'!D76/'PdT + PDA Trafego mensal'!D32)</f>
        <v>0.75359364943145246</v>
      </c>
      <c r="Q32" s="38">
        <f>('PdT Trafego mensal'!E76/'PdT + PDA Trafego mensal'!E32)</f>
        <v>0.86231533359262491</v>
      </c>
      <c r="R32" s="48">
        <f>('PdT Trafego mensal'!F76/'PdT + PDA Trafego mensal'!F32)</f>
        <v>0.56061699440736068</v>
      </c>
      <c r="S32" s="30">
        <f>('PdT Trafego mensal'!G76/'PdT + PDA Trafego mensal'!G32)</f>
        <v>0.37755819978097804</v>
      </c>
      <c r="T32" s="38">
        <f>('PdT Trafego mensal'!H76/'PdT + PDA Trafego mensal'!H32)</f>
        <v>0.42951078414279403</v>
      </c>
      <c r="U32" s="48">
        <f>('PdT Trafego mensal'!I76/'PdT + PDA Trafego mensal'!I32)</f>
        <v>0.12615500660003773</v>
      </c>
      <c r="W32" s="39" t="s">
        <v>35</v>
      </c>
      <c r="X32" s="38">
        <f>'PDA Trafego mensal'!C33/'PdT + PDA Trafego mensal'!C32</f>
        <v>0.32776289350301407</v>
      </c>
      <c r="Y32" s="38">
        <f>'PDA Trafego mensal'!D33/'PdT + PDA Trafego mensal'!D32</f>
        <v>0.24640635056854751</v>
      </c>
      <c r="Z32" s="38">
        <f>'PDA Trafego mensal'!E33/'PdT + PDA Trafego mensal'!E32</f>
        <v>0.13768466640737509</v>
      </c>
      <c r="AA32" s="48">
        <f>'PDA Trafego mensal'!F33/'PdT + PDA Trafego mensal'!F32</f>
        <v>0.43938300559263938</v>
      </c>
      <c r="AB32" s="30">
        <f>'PDA Trafego mensal'!G33/'PdT + PDA Trafego mensal'!G32</f>
        <v>0.62244180021902196</v>
      </c>
      <c r="AC32" s="38">
        <f>'PDA Trafego mensal'!H33/'PdT + PDA Trafego mensal'!H32</f>
        <v>0.57048921585720602</v>
      </c>
      <c r="AD32" s="48">
        <f>'PDA Trafego mensal'!I33/'PdT + PDA Trafego mensal'!I32</f>
        <v>0.87384499339996236</v>
      </c>
    </row>
    <row r="33" spans="1:30" ht="15.75" x14ac:dyDescent="0.25">
      <c r="A33" s="3">
        <v>43070</v>
      </c>
      <c r="B33" s="39" t="s">
        <v>35</v>
      </c>
      <c r="C33" s="6">
        <f>'PdT Trafego mensal'!C77+'PDA Trafego mensal'!C34</f>
        <v>117856</v>
      </c>
      <c r="D33" s="6">
        <f>'PdT Trafego mensal'!D77+'PDA Trafego mensal'!D34</f>
        <v>817649</v>
      </c>
      <c r="E33" s="6">
        <f>'PdT Trafego mensal'!E77+'PDA Trafego mensal'!E34</f>
        <v>2478070</v>
      </c>
      <c r="F33" s="28">
        <f>'PdT Trafego mensal'!F77+'PDA Trafego mensal'!F34</f>
        <v>105.31</v>
      </c>
      <c r="G33" s="46">
        <f>'PdT Trafego mensal'!G77+'PDA Trafego mensal'!G34</f>
        <v>261234</v>
      </c>
      <c r="H33" s="6">
        <f>'PdT Trafego mensal'!H77+'PDA Trafego mensal'!H34</f>
        <v>350799</v>
      </c>
      <c r="I33" s="28">
        <f>'PdT Trafego mensal'!I77+'PDA Trafego mensal'!I34</f>
        <v>37.64</v>
      </c>
      <c r="J33" s="47">
        <f t="shared" si="0"/>
        <v>0.24213376241909457</v>
      </c>
      <c r="K33" s="38">
        <f t="shared" si="1"/>
        <v>0.12400680271868368</v>
      </c>
      <c r="L33" s="48">
        <f t="shared" si="2"/>
        <v>0.26330884924798881</v>
      </c>
      <c r="N33" s="39" t="s">
        <v>35</v>
      </c>
      <c r="O33" s="38">
        <f>('PdT Trafego mensal'!C77/'PdT + PDA Trafego mensal'!C33)</f>
        <v>0.90008145533532447</v>
      </c>
      <c r="P33" s="38">
        <f>('PdT Trafego mensal'!D77/'PdT + PDA Trafego mensal'!D33)</f>
        <v>0.86637053307715173</v>
      </c>
      <c r="Q33" s="38">
        <f>('PdT Trafego mensal'!E77/'PdT + PDA Trafego mensal'!E33)</f>
        <v>0.86617407902117372</v>
      </c>
      <c r="R33" s="48">
        <f>('PdT Trafego mensal'!F77/'PdT + PDA Trafego mensal'!F33)</f>
        <v>0.64694710853670112</v>
      </c>
      <c r="S33" s="30">
        <f>('PdT Trafego mensal'!G77/'PdT + PDA Trafego mensal'!G33)</f>
        <v>0.44338026443724782</v>
      </c>
      <c r="T33" s="38">
        <f>('PdT Trafego mensal'!H77/'PdT + PDA Trafego mensal'!H33)</f>
        <v>0.54055456258427192</v>
      </c>
      <c r="U33" s="48">
        <f>('PdT Trafego mensal'!I77/'PdT + PDA Trafego mensal'!I33)</f>
        <v>0.14851222104144526</v>
      </c>
      <c r="W33" s="39" t="s">
        <v>35</v>
      </c>
      <c r="X33" s="38">
        <f>'PDA Trafego mensal'!C34/'PdT + PDA Trafego mensal'!C33</f>
        <v>9.9918544664675535E-2</v>
      </c>
      <c r="Y33" s="38">
        <f>'PDA Trafego mensal'!D34/'PdT + PDA Trafego mensal'!D33</f>
        <v>0.1336294669228483</v>
      </c>
      <c r="Z33" s="38">
        <f>'PDA Trafego mensal'!E34/'PdT + PDA Trafego mensal'!E33</f>
        <v>0.13382592097882626</v>
      </c>
      <c r="AA33" s="48">
        <f>'PDA Trafego mensal'!F34/'PdT + PDA Trafego mensal'!F33</f>
        <v>0.35305289146329882</v>
      </c>
      <c r="AB33" s="30">
        <f>'PDA Trafego mensal'!G34/'PdT + PDA Trafego mensal'!G33</f>
        <v>0.55661973556275213</v>
      </c>
      <c r="AC33" s="38">
        <f>'PDA Trafego mensal'!H34/'PdT + PDA Trafego mensal'!H33</f>
        <v>0.45944543741572808</v>
      </c>
      <c r="AD33" s="48">
        <f>'PDA Trafego mensal'!I34/'PdT + PDA Trafego mensal'!I33</f>
        <v>0.85148777895855465</v>
      </c>
    </row>
    <row r="34" spans="1:30" ht="15.75" x14ac:dyDescent="0.25">
      <c r="A34" s="3">
        <v>43101</v>
      </c>
      <c r="B34" s="39" t="s">
        <v>35</v>
      </c>
      <c r="C34" s="6">
        <f>'PdT Trafego mensal'!C78+'PDA Trafego mensal'!C35</f>
        <v>43133</v>
      </c>
      <c r="D34" s="6">
        <f>'PdT Trafego mensal'!D78+'PDA Trafego mensal'!D35</f>
        <v>527785</v>
      </c>
      <c r="E34" s="6">
        <f>'PdT Trafego mensal'!E78+'PDA Trafego mensal'!E35</f>
        <v>2680951</v>
      </c>
      <c r="F34" s="28">
        <f>'PdT Trafego mensal'!F78+'PDA Trafego mensal'!F35</f>
        <v>102.9</v>
      </c>
      <c r="G34" s="46">
        <f>'PdT Trafego mensal'!G78+'PDA Trafego mensal'!G35</f>
        <v>270087</v>
      </c>
      <c r="H34" s="6">
        <f>'PdT Trafego mensal'!H78+'PDA Trafego mensal'!H35</f>
        <v>371656</v>
      </c>
      <c r="I34" s="28">
        <f>'PdT Trafego mensal'!I78+'PDA Trafego mensal'!I35</f>
        <v>35.29</v>
      </c>
      <c r="J34" s="47">
        <f t="shared" si="0"/>
        <v>0.33850918443058536</v>
      </c>
      <c r="K34" s="38">
        <f t="shared" si="1"/>
        <v>0.12175035961065411</v>
      </c>
      <c r="L34" s="48">
        <f t="shared" si="2"/>
        <v>0.25537303712280196</v>
      </c>
      <c r="N34" s="39" t="s">
        <v>35</v>
      </c>
      <c r="O34" s="38">
        <f>('PdT Trafego mensal'!C78/'PdT + PDA Trafego mensal'!C34)</f>
        <v>0.55727633134722832</v>
      </c>
      <c r="P34" s="38">
        <f>('PdT Trafego mensal'!D78/'PdT + PDA Trafego mensal'!D34)</f>
        <v>0.73057021324971338</v>
      </c>
      <c r="Q34" s="38">
        <f>('PdT Trafego mensal'!E78/'PdT + PDA Trafego mensal'!E34)</f>
        <v>0.82145440181487839</v>
      </c>
      <c r="R34" s="48">
        <f>('PdT Trafego mensal'!F78/'PdT + PDA Trafego mensal'!F34)</f>
        <v>0.6079689018464528</v>
      </c>
      <c r="S34" s="30">
        <f>('PdT Trafego mensal'!G78/'PdT + PDA Trafego mensal'!G34)</f>
        <v>0.42883589361946334</v>
      </c>
      <c r="T34" s="38">
        <f>('PdT Trafego mensal'!H78/'PdT + PDA Trafego mensal'!H34)</f>
        <v>0.52612900101168825</v>
      </c>
      <c r="U34" s="48">
        <f>('PdT Trafego mensal'!I78/'PdT + PDA Trafego mensal'!I34)</f>
        <v>0.17342023236044207</v>
      </c>
      <c r="W34" s="39" t="s">
        <v>35</v>
      </c>
      <c r="X34" s="38">
        <f>'PDA Trafego mensal'!C35/'PdT + PDA Trafego mensal'!C34</f>
        <v>0.44272366865277168</v>
      </c>
      <c r="Y34" s="38">
        <f>'PDA Trafego mensal'!D35/'PdT + PDA Trafego mensal'!D34</f>
        <v>0.26942978675028656</v>
      </c>
      <c r="Z34" s="38">
        <f>'PDA Trafego mensal'!E35/'PdT + PDA Trafego mensal'!E34</f>
        <v>0.17854559818512161</v>
      </c>
      <c r="AA34" s="48">
        <f>'PDA Trafego mensal'!F35/'PdT + PDA Trafego mensal'!F34</f>
        <v>0.39203109815354714</v>
      </c>
      <c r="AB34" s="30">
        <f>'PDA Trafego mensal'!G35/'PdT + PDA Trafego mensal'!G34</f>
        <v>0.57116410638053661</v>
      </c>
      <c r="AC34" s="38">
        <f>'PDA Trafego mensal'!H35/'PdT + PDA Trafego mensal'!H34</f>
        <v>0.47387099898831175</v>
      </c>
      <c r="AD34" s="48">
        <f>'PDA Trafego mensal'!I35/'PdT + PDA Trafego mensal'!I34</f>
        <v>0.82657976763955798</v>
      </c>
    </row>
    <row r="35" spans="1:30" ht="15.75" x14ac:dyDescent="0.25">
      <c r="A35" s="3">
        <v>43132</v>
      </c>
      <c r="B35" s="39" t="s">
        <v>35</v>
      </c>
      <c r="C35" s="6">
        <f>'PdT Trafego mensal'!C79+'PDA Trafego mensal'!C36</f>
        <v>90419</v>
      </c>
      <c r="D35" s="6">
        <f>'PdT Trafego mensal'!D79+'PDA Trafego mensal'!D36</f>
        <v>740651</v>
      </c>
      <c r="E35" s="6">
        <f>'PdT Trafego mensal'!E79+'PDA Trafego mensal'!E36</f>
        <v>3030506</v>
      </c>
      <c r="F35" s="28">
        <f>'PdT Trafego mensal'!F79+'PDA Trafego mensal'!F36</f>
        <v>111.81</v>
      </c>
      <c r="G35" s="46">
        <f>'PdT Trafego mensal'!G79+'PDA Trafego mensal'!G36</f>
        <v>360445</v>
      </c>
      <c r="H35" s="6">
        <f>'PdT Trafego mensal'!H79+'PDA Trafego mensal'!H36</f>
        <v>468147</v>
      </c>
      <c r="I35" s="28">
        <f>'PdT Trafego mensal'!I79+'PDA Trafego mensal'!I36</f>
        <v>30.09</v>
      </c>
      <c r="J35" s="47">
        <f t="shared" si="0"/>
        <v>0.32735111198296968</v>
      </c>
      <c r="K35" s="38">
        <f t="shared" si="1"/>
        <v>0.13380778259518736</v>
      </c>
      <c r="L35" s="48">
        <f t="shared" si="2"/>
        <v>0.2120507399577167</v>
      </c>
      <c r="N35" s="39" t="s">
        <v>35</v>
      </c>
      <c r="O35" s="38">
        <f>('PdT Trafego mensal'!C79/'PdT + PDA Trafego mensal'!C35)</f>
        <v>0.71050332341653855</v>
      </c>
      <c r="P35" s="38">
        <f>('PdT Trafego mensal'!D79/'PdT + PDA Trafego mensal'!D35)</f>
        <v>0.76965399358132236</v>
      </c>
      <c r="Q35" s="38">
        <f>('PdT Trafego mensal'!E79/'PdT + PDA Trafego mensal'!E35)</f>
        <v>0.81649698103221047</v>
      </c>
      <c r="R35" s="48">
        <f>('PdT Trafego mensal'!F79/'PdT + PDA Trafego mensal'!F35)</f>
        <v>0.61434576513728645</v>
      </c>
      <c r="S35" s="30">
        <f>('PdT Trafego mensal'!G79/'PdT + PDA Trafego mensal'!G35)</f>
        <v>0.61258444422866176</v>
      </c>
      <c r="T35" s="38">
        <f>('PdT Trafego mensal'!H79/'PdT + PDA Trafego mensal'!H35)</f>
        <v>0.64876844239095843</v>
      </c>
      <c r="U35" s="48">
        <f>('PdT Trafego mensal'!I79/'PdT + PDA Trafego mensal'!I35)</f>
        <v>0.25689597873047526</v>
      </c>
      <c r="W35" s="39" t="s">
        <v>35</v>
      </c>
      <c r="X35" s="38">
        <f>'PDA Trafego mensal'!C36/'PdT + PDA Trafego mensal'!C35</f>
        <v>0.28949667658346145</v>
      </c>
      <c r="Y35" s="38">
        <f>'PDA Trafego mensal'!D36/'PdT + PDA Trafego mensal'!D35</f>
        <v>0.23034600641867761</v>
      </c>
      <c r="Z35" s="38">
        <f>'PDA Trafego mensal'!E36/'PdT + PDA Trafego mensal'!E35</f>
        <v>0.18350301896778953</v>
      </c>
      <c r="AA35" s="48">
        <f>'PDA Trafego mensal'!F36/'PdT + PDA Trafego mensal'!F35</f>
        <v>0.3856542348627135</v>
      </c>
      <c r="AB35" s="30">
        <f>'PDA Trafego mensal'!G36/'PdT + PDA Trafego mensal'!G35</f>
        <v>0.38741555577133818</v>
      </c>
      <c r="AC35" s="38">
        <f>'PDA Trafego mensal'!H36/'PdT + PDA Trafego mensal'!H35</f>
        <v>0.35123155760904162</v>
      </c>
      <c r="AD35" s="48">
        <f>'PDA Trafego mensal'!I36/'PdT + PDA Trafego mensal'!I35</f>
        <v>0.74310402126952479</v>
      </c>
    </row>
    <row r="36" spans="1:30" ht="15.75" x14ac:dyDescent="0.25">
      <c r="A36" s="3">
        <v>43160</v>
      </c>
      <c r="B36" s="39" t="s">
        <v>35</v>
      </c>
      <c r="C36" s="6">
        <f>'PdT Trafego mensal'!C80+'PDA Trafego mensal'!C37</f>
        <v>109423</v>
      </c>
      <c r="D36" s="6">
        <f>'PdT Trafego mensal'!D80+'PDA Trafego mensal'!D37</f>
        <v>1035048</v>
      </c>
      <c r="E36" s="6">
        <f>'PdT Trafego mensal'!E80+'PDA Trafego mensal'!E37</f>
        <v>3887671</v>
      </c>
      <c r="F36" s="28">
        <f>'PdT Trafego mensal'!F80+'PDA Trafego mensal'!F37</f>
        <v>140.35</v>
      </c>
      <c r="G36" s="46">
        <f>'PdT Trafego mensal'!G80+'PDA Trafego mensal'!G37</f>
        <v>352001</v>
      </c>
      <c r="H36" s="6">
        <f>'PdT Trafego mensal'!H80+'PDA Trafego mensal'!H37</f>
        <v>470527</v>
      </c>
      <c r="I36" s="28">
        <f>'PdT Trafego mensal'!I80+'PDA Trafego mensal'!I37</f>
        <v>37.18</v>
      </c>
      <c r="J36" s="47">
        <f t="shared" si="0"/>
        <v>0.25377690333939174</v>
      </c>
      <c r="K36" s="38">
        <f t="shared" si="1"/>
        <v>0.10796365837440153</v>
      </c>
      <c r="L36" s="48">
        <f t="shared" si="2"/>
        <v>0.20942939221540022</v>
      </c>
      <c r="N36" s="39" t="s">
        <v>35</v>
      </c>
      <c r="O36" s="38">
        <f>('PdT Trafego mensal'!C80/'PdT + PDA Trafego mensal'!C36)</f>
        <v>0.76048911106440142</v>
      </c>
      <c r="P36" s="38">
        <f>('PdT Trafego mensal'!D80/'PdT + PDA Trafego mensal'!D36)</f>
        <v>0.79590608358259718</v>
      </c>
      <c r="Q36" s="38">
        <f>('PdT Trafego mensal'!E80/'PdT + PDA Trafego mensal'!E36)</f>
        <v>0.81740841753327376</v>
      </c>
      <c r="R36" s="48">
        <f>('PdT Trafego mensal'!F80/'PdT + PDA Trafego mensal'!F36)</f>
        <v>0.60406127538297116</v>
      </c>
      <c r="S36" s="30">
        <f>('PdT Trafego mensal'!G80/'PdT + PDA Trafego mensal'!G36)</f>
        <v>0.40791361388177877</v>
      </c>
      <c r="T36" s="38">
        <f>('PdT Trafego mensal'!H80/'PdT + PDA Trafego mensal'!H36)</f>
        <v>0.49987992187483399</v>
      </c>
      <c r="U36" s="48">
        <f>('PdT Trafego mensal'!I80/'PdT + PDA Trafego mensal'!I36)</f>
        <v>0.14147391070467993</v>
      </c>
      <c r="W36" s="39" t="s">
        <v>35</v>
      </c>
      <c r="X36" s="38">
        <f>'PDA Trafego mensal'!C37/'PdT + PDA Trafego mensal'!C36</f>
        <v>0.23951088893559855</v>
      </c>
      <c r="Y36" s="38">
        <f>'PDA Trafego mensal'!D37/'PdT + PDA Trafego mensal'!D36</f>
        <v>0.20409391641740288</v>
      </c>
      <c r="Z36" s="38">
        <f>'PDA Trafego mensal'!E37/'PdT + PDA Trafego mensal'!E36</f>
        <v>0.18259158246672622</v>
      </c>
      <c r="AA36" s="48">
        <f>'PDA Trafego mensal'!F37/'PdT + PDA Trafego mensal'!F36</f>
        <v>0.39593872461702889</v>
      </c>
      <c r="AB36" s="30">
        <f>'PDA Trafego mensal'!G37/'PdT + PDA Trafego mensal'!G36</f>
        <v>0.59208638611822129</v>
      </c>
      <c r="AC36" s="38">
        <f>'PDA Trafego mensal'!H37/'PdT + PDA Trafego mensal'!H36</f>
        <v>0.50012007812516601</v>
      </c>
      <c r="AD36" s="48">
        <f>'PDA Trafego mensal'!I37/'PdT + PDA Trafego mensal'!I36</f>
        <v>0.85852608929532015</v>
      </c>
    </row>
    <row r="37" spans="1:30" ht="15.75" x14ac:dyDescent="0.25">
      <c r="A37" s="3">
        <v>43191</v>
      </c>
      <c r="B37" s="39" t="s">
        <v>35</v>
      </c>
      <c r="C37" s="6">
        <f>'PdT Trafego mensal'!C81+'PDA Trafego mensal'!C38</f>
        <v>52753</v>
      </c>
      <c r="D37" s="6">
        <f>'PdT Trafego mensal'!D81+'PDA Trafego mensal'!D38</f>
        <v>662946</v>
      </c>
      <c r="E37" s="6">
        <f>'PdT Trafego mensal'!E81+'PDA Trafego mensal'!E38</f>
        <v>2915469</v>
      </c>
      <c r="F37" s="28">
        <f>'PdT Trafego mensal'!F81+'PDA Trafego mensal'!F38</f>
        <v>130.07</v>
      </c>
      <c r="G37" s="46">
        <f>'PdT Trafego mensal'!G81+'PDA Trafego mensal'!G38</f>
        <v>337749</v>
      </c>
      <c r="H37" s="6">
        <f>'PdT Trafego mensal'!H81+'PDA Trafego mensal'!H38</f>
        <v>440809</v>
      </c>
      <c r="I37" s="28">
        <f>'PdT Trafego mensal'!I81+'PDA Trafego mensal'!I38</f>
        <v>47.54</v>
      </c>
      <c r="J37" s="47">
        <f t="shared" si="0"/>
        <v>0.33751442747290633</v>
      </c>
      <c r="K37" s="38">
        <f t="shared" si="1"/>
        <v>0.1313386435807761</v>
      </c>
      <c r="L37" s="48">
        <f t="shared" si="2"/>
        <v>0.26766510894656836</v>
      </c>
      <c r="N37" s="39" t="s">
        <v>35</v>
      </c>
      <c r="O37" s="38">
        <f>('PdT Trafego mensal'!C81/'PdT + PDA Trafego mensal'!C37)</f>
        <v>0.55926677155801563</v>
      </c>
      <c r="P37" s="38">
        <f>('PdT Trafego mensal'!D81/'PdT + PDA Trafego mensal'!D37)</f>
        <v>0.71390882515317988</v>
      </c>
      <c r="Q37" s="38">
        <f>('PdT Trafego mensal'!E81/'PdT + PDA Trafego mensal'!E37)</f>
        <v>0.79133374424492253</v>
      </c>
      <c r="R37" s="48">
        <f>('PdT Trafego mensal'!F81/'PdT + PDA Trafego mensal'!F37)</f>
        <v>0.51787499038979012</v>
      </c>
      <c r="S37" s="30">
        <f>('PdT Trafego mensal'!G81/'PdT + PDA Trafego mensal'!G37)</f>
        <v>0.46960020607018821</v>
      </c>
      <c r="T37" s="38">
        <f>('PdT Trafego mensal'!H81/'PdT + PDA Trafego mensal'!H37)</f>
        <v>0.54170854043361183</v>
      </c>
      <c r="U37" s="48">
        <f>('PdT Trafego mensal'!I81/'PdT + PDA Trafego mensal'!I37)</f>
        <v>0.12641985696255784</v>
      </c>
      <c r="W37" s="39" t="s">
        <v>35</v>
      </c>
      <c r="X37" s="38">
        <f>'PDA Trafego mensal'!C38/'PdT + PDA Trafego mensal'!C37</f>
        <v>0.44073322844198431</v>
      </c>
      <c r="Y37" s="38">
        <f>'PDA Trafego mensal'!D38/'PdT + PDA Trafego mensal'!D37</f>
        <v>0.28609117484682012</v>
      </c>
      <c r="Z37" s="38">
        <f>'PDA Trafego mensal'!E38/'PdT + PDA Trafego mensal'!E37</f>
        <v>0.2086662557550775</v>
      </c>
      <c r="AA37" s="48">
        <f>'PDA Trafego mensal'!F38/'PdT + PDA Trafego mensal'!F37</f>
        <v>0.48212500961020993</v>
      </c>
      <c r="AB37" s="30">
        <f>'PDA Trafego mensal'!G38/'PdT + PDA Trafego mensal'!G37</f>
        <v>0.53039979392981174</v>
      </c>
      <c r="AC37" s="38">
        <f>'PDA Trafego mensal'!H38/'PdT + PDA Trafego mensal'!H37</f>
        <v>0.45829145956638817</v>
      </c>
      <c r="AD37" s="48">
        <f>'PDA Trafego mensal'!I38/'PdT + PDA Trafego mensal'!I37</f>
        <v>0.87358014303744225</v>
      </c>
    </row>
    <row r="38" spans="1:30" ht="15.75" x14ac:dyDescent="0.25">
      <c r="A38" s="3">
        <v>43221</v>
      </c>
      <c r="B38" s="39" t="s">
        <v>35</v>
      </c>
      <c r="C38" s="6">
        <f>'PdT Trafego mensal'!C82+'PDA Trafego mensal'!C39</f>
        <v>48890</v>
      </c>
      <c r="D38" s="6">
        <f>'PdT Trafego mensal'!D82+'PDA Trafego mensal'!D39</f>
        <v>802522</v>
      </c>
      <c r="E38" s="6">
        <f>'PdT Trafego mensal'!E82+'PDA Trafego mensal'!E39</f>
        <v>3181851</v>
      </c>
      <c r="F38" s="28">
        <f>'PdT Trafego mensal'!F82+'PDA Trafego mensal'!F39</f>
        <v>131.64000000000001</v>
      </c>
      <c r="G38" s="46">
        <f>'PdT Trafego mensal'!G82+'PDA Trafego mensal'!G39</f>
        <v>495296</v>
      </c>
      <c r="H38" s="6">
        <f>'PdT Trafego mensal'!H82+'PDA Trafego mensal'!H39</f>
        <v>597448</v>
      </c>
      <c r="I38" s="28">
        <f>'PdT Trafego mensal'!I82+'PDA Trafego mensal'!I39</f>
        <v>41.22</v>
      </c>
      <c r="J38" s="47">
        <f t="shared" si="0"/>
        <v>0.38163748692035399</v>
      </c>
      <c r="K38" s="38">
        <f t="shared" si="1"/>
        <v>0.15808434315464323</v>
      </c>
      <c r="L38" s="48">
        <f t="shared" si="2"/>
        <v>0.23845886844845537</v>
      </c>
      <c r="N38" s="39" t="s">
        <v>35</v>
      </c>
      <c r="O38" s="38">
        <f>('PdT Trafego mensal'!C82/'PdT + PDA Trafego mensal'!C38)</f>
        <v>0.54209449785232156</v>
      </c>
      <c r="P38" s="38">
        <f>('PdT Trafego mensal'!D82/'PdT + PDA Trafego mensal'!D38)</f>
        <v>0.77634881037529191</v>
      </c>
      <c r="Q38" s="38">
        <f>('PdT Trafego mensal'!E82/'PdT + PDA Trafego mensal'!E38)</f>
        <v>0.81453279867599082</v>
      </c>
      <c r="R38" s="48">
        <f>('PdT Trafego mensal'!F82/'PdT + PDA Trafego mensal'!F38)</f>
        <v>0.59769067152841082</v>
      </c>
      <c r="S38" s="30">
        <f>('PdT Trafego mensal'!G82/'PdT + PDA Trafego mensal'!G38)</f>
        <v>0.38230270383770515</v>
      </c>
      <c r="T38" s="38">
        <f>('PdT Trafego mensal'!H82/'PdT + PDA Trafego mensal'!H38)</f>
        <v>0.45496009694567563</v>
      </c>
      <c r="U38" s="48">
        <f>('PdT Trafego mensal'!I82/'PdT + PDA Trafego mensal'!I38)</f>
        <v>0.16763706938379427</v>
      </c>
      <c r="W38" s="39" t="s">
        <v>35</v>
      </c>
      <c r="X38" s="38">
        <f>'PDA Trafego mensal'!C39/'PdT + PDA Trafego mensal'!C38</f>
        <v>0.45790550214767844</v>
      </c>
      <c r="Y38" s="38">
        <f>'PDA Trafego mensal'!D39/'PdT + PDA Trafego mensal'!D38</f>
        <v>0.22365118962470812</v>
      </c>
      <c r="Z38" s="38">
        <f>'PDA Trafego mensal'!E39/'PdT + PDA Trafego mensal'!E38</f>
        <v>0.18546720132400921</v>
      </c>
      <c r="AA38" s="48">
        <f>'PDA Trafego mensal'!F39/'PdT + PDA Trafego mensal'!F38</f>
        <v>0.40230932847158912</v>
      </c>
      <c r="AB38" s="30">
        <f>'PDA Trafego mensal'!G39/'PdT + PDA Trafego mensal'!G38</f>
        <v>0.61769729616229485</v>
      </c>
      <c r="AC38" s="38">
        <f>'PDA Trafego mensal'!H39/'PdT + PDA Trafego mensal'!H38</f>
        <v>0.54503990305432437</v>
      </c>
      <c r="AD38" s="48">
        <f>'PDA Trafego mensal'!I39/'PdT + PDA Trafego mensal'!I38</f>
        <v>0.83236293061620581</v>
      </c>
    </row>
    <row r="39" spans="1:30" ht="15.75" x14ac:dyDescent="0.25">
      <c r="A39" s="3">
        <v>43252</v>
      </c>
      <c r="B39" s="39" t="s">
        <v>35</v>
      </c>
      <c r="C39" s="6">
        <f>'PdT Trafego mensal'!C83+'PDA Trafego mensal'!C40</f>
        <v>42494</v>
      </c>
      <c r="D39" s="6">
        <f>'PdT Trafego mensal'!D83+'PDA Trafego mensal'!D40</f>
        <v>768644</v>
      </c>
      <c r="E39" s="6">
        <f>'PdT Trafego mensal'!E83+'PDA Trafego mensal'!E40</f>
        <v>2715516</v>
      </c>
      <c r="F39" s="28">
        <f>'PdT Trafego mensal'!F83+'PDA Trafego mensal'!F40</f>
        <v>110.59</v>
      </c>
      <c r="G39" s="46">
        <f>'PdT Trafego mensal'!G83+'PDA Trafego mensal'!G40</f>
        <v>331279</v>
      </c>
      <c r="H39" s="6">
        <f>'PdT Trafego mensal'!H83+'PDA Trafego mensal'!H40</f>
        <v>426154</v>
      </c>
      <c r="I39" s="28">
        <f>'PdT Trafego mensal'!I83+'PDA Trafego mensal'!I40</f>
        <v>31.729999999999997</v>
      </c>
      <c r="J39" s="47">
        <f t="shared" si="0"/>
        <v>0.30118381013943701</v>
      </c>
      <c r="K39" s="38">
        <f t="shared" si="1"/>
        <v>0.13564569162260837</v>
      </c>
      <c r="L39" s="48">
        <f t="shared" si="2"/>
        <v>0.22294828555368182</v>
      </c>
      <c r="N39" s="39" t="s">
        <v>35</v>
      </c>
      <c r="O39" s="38">
        <f>('PdT Trafego mensal'!C83/'PdT + PDA Trafego mensal'!C39)</f>
        <v>0.53925260036711065</v>
      </c>
      <c r="P39" s="38">
        <f>('PdT Trafego mensal'!D83/'PdT + PDA Trafego mensal'!D39)</f>
        <v>0.79193748991730895</v>
      </c>
      <c r="Q39" s="38">
        <f>('PdT Trafego mensal'!E83/'PdT + PDA Trafego mensal'!E39)</f>
        <v>0.80905212858256037</v>
      </c>
      <c r="R39" s="48">
        <f>('PdT Trafego mensal'!F83/'PdT + PDA Trafego mensal'!F39)</f>
        <v>0.59679898725020342</v>
      </c>
      <c r="S39" s="30">
        <f>('PdT Trafego mensal'!G83/'PdT + PDA Trafego mensal'!G39)</f>
        <v>0.33393001065567091</v>
      </c>
      <c r="T39" s="38">
        <f>('PdT Trafego mensal'!H83/'PdT + PDA Trafego mensal'!H39)</f>
        <v>0.43889532891865379</v>
      </c>
      <c r="U39" s="48">
        <f>('PdT Trafego mensal'!I83/'PdT + PDA Trafego mensal'!I39)</f>
        <v>0.1342578001890955</v>
      </c>
      <c r="W39" s="39" t="s">
        <v>35</v>
      </c>
      <c r="X39" s="38">
        <f>'PDA Trafego mensal'!C40/'PdT + PDA Trafego mensal'!C39</f>
        <v>0.46074739963288935</v>
      </c>
      <c r="Y39" s="38">
        <f>'PDA Trafego mensal'!D40/'PdT + PDA Trafego mensal'!D39</f>
        <v>0.20806251008269108</v>
      </c>
      <c r="Z39" s="38">
        <f>'PDA Trafego mensal'!E40/'PdT + PDA Trafego mensal'!E39</f>
        <v>0.19094787141743963</v>
      </c>
      <c r="AA39" s="48">
        <f>'PDA Trafego mensal'!F40/'PdT + PDA Trafego mensal'!F39</f>
        <v>0.40320101274979658</v>
      </c>
      <c r="AB39" s="30">
        <f>'PDA Trafego mensal'!G40/'PdT + PDA Trafego mensal'!G39</f>
        <v>0.66606998934432915</v>
      </c>
      <c r="AC39" s="38">
        <f>'PDA Trafego mensal'!H40/'PdT + PDA Trafego mensal'!H39</f>
        <v>0.56110467108134621</v>
      </c>
      <c r="AD39" s="48">
        <f>'PDA Trafego mensal'!I40/'PdT + PDA Trafego mensal'!I39</f>
        <v>0.86574219981090461</v>
      </c>
    </row>
    <row r="40" spans="1:30" ht="15.75" x14ac:dyDescent="0.25">
      <c r="A40" s="3">
        <v>43282</v>
      </c>
      <c r="B40" s="39" t="s">
        <v>35</v>
      </c>
      <c r="C40" s="6">
        <f>'PdT Trafego mensal'!C84+'PDA Trafego mensal'!C41</f>
        <v>56804</v>
      </c>
      <c r="D40" s="6">
        <f>'PdT Trafego mensal'!D84+'PDA Trafego mensal'!D41</f>
        <v>767222</v>
      </c>
      <c r="E40" s="6">
        <f>'PdT Trafego mensal'!E84+'PDA Trafego mensal'!E41</f>
        <v>2730452</v>
      </c>
      <c r="F40" s="28">
        <f>'PdT Trafego mensal'!F84+'PDA Trafego mensal'!F41</f>
        <v>111.21000000000001</v>
      </c>
      <c r="G40" s="46">
        <f>'PdT Trafego mensal'!G84+'PDA Trafego mensal'!G41</f>
        <v>355019</v>
      </c>
      <c r="H40" s="6">
        <f>'PdT Trafego mensal'!H84+'PDA Trafego mensal'!H41</f>
        <v>436942</v>
      </c>
      <c r="I40" s="28">
        <f>'PdT Trafego mensal'!I84+'PDA Trafego mensal'!I41</f>
        <v>40.519999999999996</v>
      </c>
      <c r="J40" s="47">
        <f t="shared" si="0"/>
        <v>0.31634827100417823</v>
      </c>
      <c r="K40" s="38">
        <f t="shared" si="1"/>
        <v>0.13794999927385099</v>
      </c>
      <c r="L40" s="48">
        <f t="shared" si="2"/>
        <v>0.26705331839451651</v>
      </c>
      <c r="N40" s="39" t="s">
        <v>35</v>
      </c>
      <c r="O40" s="38">
        <f>('PdT Trafego mensal'!C84/'PdT + PDA Trafego mensal'!C40)</f>
        <v>0.63506091120343633</v>
      </c>
      <c r="P40" s="38">
        <f>('PdT Trafego mensal'!D84/'PdT + PDA Trafego mensal'!D40)</f>
        <v>0.77274634981791446</v>
      </c>
      <c r="Q40" s="38">
        <f>('PdT Trafego mensal'!E84/'PdT + PDA Trafego mensal'!E40)</f>
        <v>0.79573894725122429</v>
      </c>
      <c r="R40" s="48">
        <f>('PdT Trafego mensal'!F84/'PdT + PDA Trafego mensal'!F40)</f>
        <v>0.52738063123819801</v>
      </c>
      <c r="S40" s="30">
        <f>('PdT Trafego mensal'!G84/'PdT + PDA Trafego mensal'!G40)</f>
        <v>0.43448097144096515</v>
      </c>
      <c r="T40" s="38">
        <f>('PdT Trafego mensal'!H84/'PdT + PDA Trafego mensal'!H40)</f>
        <v>0.49322106824246698</v>
      </c>
      <c r="U40" s="48">
        <f>('PdT Trafego mensal'!I84/'PdT + PDA Trafego mensal'!I40)</f>
        <v>8.1194471865745313E-2</v>
      </c>
      <c r="W40" s="39" t="s">
        <v>35</v>
      </c>
      <c r="X40" s="38">
        <f>'PDA Trafego mensal'!C41/'PdT + PDA Trafego mensal'!C40</f>
        <v>0.36493908879656362</v>
      </c>
      <c r="Y40" s="38">
        <f>'PDA Trafego mensal'!D41/'PdT + PDA Trafego mensal'!D40</f>
        <v>0.22725365018208549</v>
      </c>
      <c r="Z40" s="38">
        <f>'PDA Trafego mensal'!E41/'PdT + PDA Trafego mensal'!E40</f>
        <v>0.20426105274877565</v>
      </c>
      <c r="AA40" s="48">
        <f>'PDA Trafego mensal'!F41/'PdT + PDA Trafego mensal'!F40</f>
        <v>0.47261936876180199</v>
      </c>
      <c r="AB40" s="30">
        <f>'PDA Trafego mensal'!G41/'PdT + PDA Trafego mensal'!G40</f>
        <v>0.56551902855903491</v>
      </c>
      <c r="AC40" s="38">
        <f>'PDA Trafego mensal'!H41/'PdT + PDA Trafego mensal'!H40</f>
        <v>0.50677893175753308</v>
      </c>
      <c r="AD40" s="48">
        <f>'PDA Trafego mensal'!I41/'PdT + PDA Trafego mensal'!I40</f>
        <v>0.91880552813425476</v>
      </c>
    </row>
    <row r="41" spans="1:30" ht="15.75" x14ac:dyDescent="0.25">
      <c r="A41" s="4">
        <v>43313</v>
      </c>
      <c r="B41" s="39" t="s">
        <v>35</v>
      </c>
      <c r="C41" s="6">
        <f>'PdT Trafego mensal'!C85+'PDA Trafego mensal'!C42</f>
        <v>68468</v>
      </c>
      <c r="D41" s="6">
        <f>'PdT Trafego mensal'!D85+'PDA Trafego mensal'!D42</f>
        <v>930929</v>
      </c>
      <c r="E41" s="6">
        <f>'PdT Trafego mensal'!E85+'PDA Trafego mensal'!E42</f>
        <v>3234241</v>
      </c>
      <c r="F41" s="28">
        <f>'PdT Trafego mensal'!F85+'PDA Trafego mensal'!F42</f>
        <v>133.11000000000001</v>
      </c>
      <c r="G41" s="46">
        <f>'PdT Trafego mensal'!G85+'PDA Trafego mensal'!G42</f>
        <v>424240</v>
      </c>
      <c r="H41" s="6">
        <f>'PdT Trafego mensal'!H85+'PDA Trafego mensal'!H42</f>
        <v>524764</v>
      </c>
      <c r="I41" s="28">
        <f>'PdT Trafego mensal'!I85+'PDA Trafego mensal'!I42</f>
        <v>38.549999999999997</v>
      </c>
      <c r="J41" s="47">
        <f t="shared" si="0"/>
        <v>0.3130532059101116</v>
      </c>
      <c r="K41" s="38">
        <f t="shared" si="1"/>
        <v>0.13960183612418711</v>
      </c>
      <c r="L41" s="48">
        <f t="shared" si="2"/>
        <v>0.22457182803215653</v>
      </c>
      <c r="N41" s="39" t="s">
        <v>35</v>
      </c>
      <c r="O41" s="38">
        <f>('PdT Trafego mensal'!C85/'PdT + PDA Trafego mensal'!C41)</f>
        <v>0.3847636852252147</v>
      </c>
      <c r="P41" s="38">
        <f>('PdT Trafego mensal'!D85/'PdT + PDA Trafego mensal'!D41)</f>
        <v>0.6547889259009011</v>
      </c>
      <c r="Q41" s="38">
        <f>('PdT Trafego mensal'!E85/'PdT + PDA Trafego mensal'!E41)</f>
        <v>0.7494617748028054</v>
      </c>
      <c r="R41" s="48">
        <f>('PdT Trafego mensal'!F85/'PdT + PDA Trafego mensal'!F41)</f>
        <v>0.48230786567500561</v>
      </c>
      <c r="S41" s="30">
        <f>('PdT Trafego mensal'!G85/'PdT + PDA Trafego mensal'!G41)</f>
        <v>0.26869460682632473</v>
      </c>
      <c r="T41" s="38">
        <f>('PdT Trafego mensal'!H85/'PdT + PDA Trafego mensal'!H41)</f>
        <v>0.37226067336936225</v>
      </c>
      <c r="U41" s="48">
        <f>('PdT Trafego mensal'!I85/'PdT + PDA Trafego mensal'!I41)</f>
        <v>0.1172503242542153</v>
      </c>
      <c r="W41" s="39" t="s">
        <v>35</v>
      </c>
      <c r="X41" s="38">
        <f>'PDA Trafego mensal'!C42/'PdT + PDA Trafego mensal'!C41</f>
        <v>0.61523631477478535</v>
      </c>
      <c r="Y41" s="38">
        <f>'PDA Trafego mensal'!D42/'PdT + PDA Trafego mensal'!D41</f>
        <v>0.34521107409909885</v>
      </c>
      <c r="Z41" s="38">
        <f>'PDA Trafego mensal'!E42/'PdT + PDA Trafego mensal'!E41</f>
        <v>0.25053822519719465</v>
      </c>
      <c r="AA41" s="48">
        <f>'PDA Trafego mensal'!F42/'PdT + PDA Trafego mensal'!F41</f>
        <v>0.51769213432499428</v>
      </c>
      <c r="AB41" s="30">
        <f>'PDA Trafego mensal'!G42/'PdT + PDA Trafego mensal'!G41</f>
        <v>0.73130539317367527</v>
      </c>
      <c r="AC41" s="38">
        <f>'PDA Trafego mensal'!H42/'PdT + PDA Trafego mensal'!H41</f>
        <v>0.62773932663063781</v>
      </c>
      <c r="AD41" s="48">
        <f>'PDA Trafego mensal'!I42/'PdT + PDA Trafego mensal'!I41</f>
        <v>0.88274967574578478</v>
      </c>
    </row>
    <row r="42" spans="1:30" ht="15.75" x14ac:dyDescent="0.25">
      <c r="A42" s="4">
        <v>43344</v>
      </c>
      <c r="B42" s="39" t="s">
        <v>35</v>
      </c>
      <c r="C42" s="6">
        <f>'PdT Trafego mensal'!C86+'PDA Trafego mensal'!C43</f>
        <v>40181</v>
      </c>
      <c r="D42" s="6">
        <f>'PdT Trafego mensal'!D86+'PDA Trafego mensal'!D43</f>
        <v>488504</v>
      </c>
      <c r="E42" s="6">
        <f>'PdT Trafego mensal'!E86+'PDA Trafego mensal'!E43</f>
        <v>2349327</v>
      </c>
      <c r="F42" s="28">
        <f>'PdT Trafego mensal'!F86+'PDA Trafego mensal'!F43</f>
        <v>94.22999999999999</v>
      </c>
      <c r="G42" s="46">
        <f>'PdT Trafego mensal'!G86+'PDA Trafego mensal'!G43</f>
        <v>548539</v>
      </c>
      <c r="H42" s="6">
        <f>'PdT Trafego mensal'!H86+'PDA Trafego mensal'!H43</f>
        <v>642433</v>
      </c>
      <c r="I42" s="28">
        <f>'PdT Trafego mensal'!I86+'PDA Trafego mensal'!I43</f>
        <v>26.51</v>
      </c>
      <c r="J42" s="47">
        <f t="shared" si="0"/>
        <v>0.5289452799932115</v>
      </c>
      <c r="K42" s="38">
        <f t="shared" si="1"/>
        <v>0.21473413642805572</v>
      </c>
      <c r="L42" s="48">
        <f t="shared" si="2"/>
        <v>0.21956269670366077</v>
      </c>
      <c r="N42" s="39" t="s">
        <v>35</v>
      </c>
      <c r="O42" s="38">
        <f>('PdT Trafego mensal'!C86/'PdT + PDA Trafego mensal'!C42)</f>
        <v>0.4654438665040691</v>
      </c>
      <c r="P42" s="38">
        <f>('PdT Trafego mensal'!D86/'PdT + PDA Trafego mensal'!D42)</f>
        <v>0.597939832631872</v>
      </c>
      <c r="Q42" s="38">
        <f>('PdT Trafego mensal'!E86/'PdT + PDA Trafego mensal'!E42)</f>
        <v>0.73836975440200536</v>
      </c>
      <c r="R42" s="48">
        <f>('PdT Trafego mensal'!F86/'PdT + PDA Trafego mensal'!F42)</f>
        <v>0.45346492624429591</v>
      </c>
      <c r="S42" s="30">
        <f>('PdT Trafego mensal'!G86/'PdT + PDA Trafego mensal'!G42)</f>
        <v>0.38301196450936031</v>
      </c>
      <c r="T42" s="38">
        <f>('PdT Trafego mensal'!H86/'PdT + PDA Trafego mensal'!H42)</f>
        <v>0.44736493922323417</v>
      </c>
      <c r="U42" s="48">
        <f>('PdT Trafego mensal'!I86/'PdT + PDA Trafego mensal'!I42)</f>
        <v>0.21539041870992076</v>
      </c>
      <c r="W42" s="39" t="s">
        <v>35</v>
      </c>
      <c r="X42" s="38">
        <f>'PDA Trafego mensal'!C43/'PdT + PDA Trafego mensal'!C42</f>
        <v>0.5345561334959309</v>
      </c>
      <c r="Y42" s="38">
        <f>'PDA Trafego mensal'!D43/'PdT + PDA Trafego mensal'!D42</f>
        <v>0.402060167368128</v>
      </c>
      <c r="Z42" s="38">
        <f>'PDA Trafego mensal'!E43/'PdT + PDA Trafego mensal'!E42</f>
        <v>0.26163024559799464</v>
      </c>
      <c r="AA42" s="48">
        <f>'PDA Trafego mensal'!F43/'PdT + PDA Trafego mensal'!F42</f>
        <v>0.5465350737557042</v>
      </c>
      <c r="AB42" s="30">
        <f>'PDA Trafego mensal'!G43/'PdT + PDA Trafego mensal'!G42</f>
        <v>0.61698803549063963</v>
      </c>
      <c r="AC42" s="38">
        <f>'PDA Trafego mensal'!H43/'PdT + PDA Trafego mensal'!H42</f>
        <v>0.55263506077676583</v>
      </c>
      <c r="AD42" s="48">
        <f>'PDA Trafego mensal'!I43/'PdT + PDA Trafego mensal'!I42</f>
        <v>0.78460958129007918</v>
      </c>
    </row>
    <row r="43" spans="1:30" ht="15.75" x14ac:dyDescent="0.25">
      <c r="A43" s="4">
        <v>43374</v>
      </c>
      <c r="B43" s="39" t="s">
        <v>35</v>
      </c>
      <c r="C43" s="6">
        <f>'PdT Trafego mensal'!C87+'PDA Trafego mensal'!C44</f>
        <v>43559</v>
      </c>
      <c r="D43" s="6">
        <f>'PdT Trafego mensal'!D87+'PDA Trafego mensal'!D44</f>
        <v>514272</v>
      </c>
      <c r="E43" s="6">
        <f>'PdT Trafego mensal'!E87+'PDA Trafego mensal'!E44</f>
        <v>2433896</v>
      </c>
      <c r="F43" s="28">
        <f>'PdT Trafego mensal'!F87+'PDA Trafego mensal'!F44</f>
        <v>107.61</v>
      </c>
      <c r="G43" s="46">
        <f>'PdT Trafego mensal'!G87+'PDA Trafego mensal'!G44</f>
        <v>1042816</v>
      </c>
      <c r="H43" s="6">
        <f>'PdT Trafego mensal'!H87+'PDA Trafego mensal'!H44</f>
        <v>1147224</v>
      </c>
      <c r="I43" s="28">
        <f>'PdT Trafego mensal'!I87+'PDA Trafego mensal'!I44</f>
        <v>53.8</v>
      </c>
      <c r="J43" s="47">
        <f t="shared" si="0"/>
        <v>0.66972194249779071</v>
      </c>
      <c r="K43" s="38">
        <f t="shared" si="1"/>
        <v>0.32035340898936643</v>
      </c>
      <c r="L43" s="48">
        <f t="shared" si="2"/>
        <v>0.33331268198996344</v>
      </c>
      <c r="N43" s="39" t="s">
        <v>35</v>
      </c>
      <c r="O43" s="38">
        <f>('PdT Trafego mensal'!C87/'PdT + PDA Trafego mensal'!C43)</f>
        <v>0.44199820932528294</v>
      </c>
      <c r="P43" s="38">
        <f>('PdT Trafego mensal'!D87/'PdT + PDA Trafego mensal'!D43)</f>
        <v>0.58483253997884388</v>
      </c>
      <c r="Q43" s="38">
        <f>('PdT Trafego mensal'!E87/'PdT + PDA Trafego mensal'!E43)</f>
        <v>0.71384972899417232</v>
      </c>
      <c r="R43" s="48">
        <f>('PdT Trafego mensal'!F87/'PdT + PDA Trafego mensal'!F43)</f>
        <v>0.40693244122293465</v>
      </c>
      <c r="S43" s="30">
        <f>('PdT Trafego mensal'!G87/'PdT + PDA Trafego mensal'!G43)</f>
        <v>0.16523432705290292</v>
      </c>
      <c r="T43" s="38">
        <f>('PdT Trafego mensal'!H87/'PdT + PDA Trafego mensal'!H43)</f>
        <v>0.21877244548579877</v>
      </c>
      <c r="U43" s="48">
        <f>('PdT Trafego mensal'!I87/'PdT + PDA Trafego mensal'!I43)</f>
        <v>0.15204460966542752</v>
      </c>
      <c r="W43" s="39" t="s">
        <v>35</v>
      </c>
      <c r="X43" s="38">
        <f>'PDA Trafego mensal'!C44/'PdT + PDA Trafego mensal'!C43</f>
        <v>0.558001790674717</v>
      </c>
      <c r="Y43" s="38">
        <f>'PDA Trafego mensal'!D44/'PdT + PDA Trafego mensal'!D43</f>
        <v>0.41516746002115612</v>
      </c>
      <c r="Z43" s="38">
        <f>'PDA Trafego mensal'!E44/'PdT + PDA Trafego mensal'!E43</f>
        <v>0.28615027100582768</v>
      </c>
      <c r="AA43" s="48">
        <f>'PDA Trafego mensal'!F44/'PdT + PDA Trafego mensal'!F43</f>
        <v>0.5930675587770653</v>
      </c>
      <c r="AB43" s="30">
        <f>'PDA Trafego mensal'!G44/'PdT + PDA Trafego mensal'!G43</f>
        <v>0.83476567294709714</v>
      </c>
      <c r="AC43" s="38">
        <f>'PDA Trafego mensal'!H44/'PdT + PDA Trafego mensal'!H43</f>
        <v>0.78122755451420123</v>
      </c>
      <c r="AD43" s="48">
        <f>'PDA Trafego mensal'!I44/'PdT + PDA Trafego mensal'!I43</f>
        <v>0.84795539033457246</v>
      </c>
    </row>
    <row r="44" spans="1:30" ht="15.75" x14ac:dyDescent="0.25">
      <c r="A44" s="4">
        <v>43405</v>
      </c>
      <c r="B44" s="39" t="s">
        <v>35</v>
      </c>
      <c r="C44" s="6">
        <f>'PdT Trafego mensal'!C88+'PDA Trafego mensal'!C45</f>
        <v>41066</v>
      </c>
      <c r="D44" s="6">
        <f>'PdT Trafego mensal'!D88+'PDA Trafego mensal'!D45</f>
        <v>483540</v>
      </c>
      <c r="E44" s="6">
        <f>'PdT Trafego mensal'!E88+'PDA Trafego mensal'!E45</f>
        <v>2247712</v>
      </c>
      <c r="F44" s="28">
        <f>'PdT Trafego mensal'!F88+'PDA Trafego mensal'!F45</f>
        <v>103.64</v>
      </c>
      <c r="G44" s="46">
        <f>'PdT Trafego mensal'!G88+'PDA Trafego mensal'!G45</f>
        <v>1086627</v>
      </c>
      <c r="H44" s="6">
        <f>'PdT Trafego mensal'!H88+'PDA Trafego mensal'!H45</f>
        <v>1189518</v>
      </c>
      <c r="I44" s="28">
        <f>'PdT Trafego mensal'!I88+'PDA Trafego mensal'!I45</f>
        <v>52.14</v>
      </c>
      <c r="J44" s="47">
        <f t="shared" si="0"/>
        <v>0.69204549579758079</v>
      </c>
      <c r="K44" s="38">
        <f t="shared" si="1"/>
        <v>0.34606878212979636</v>
      </c>
      <c r="L44" s="48">
        <f t="shared" si="2"/>
        <v>0.33470278598022851</v>
      </c>
      <c r="N44" s="39" t="s">
        <v>35</v>
      </c>
      <c r="O44" s="38">
        <f>('PdT Trafego mensal'!C88/'PdT + PDA Trafego mensal'!C44)</f>
        <v>0.43293722300686699</v>
      </c>
      <c r="P44" s="38">
        <f>('PdT Trafego mensal'!D88/'PdT + PDA Trafego mensal'!D44)</f>
        <v>0.57530297390081486</v>
      </c>
      <c r="Q44" s="38">
        <f>('PdT Trafego mensal'!E88/'PdT + PDA Trafego mensal'!E44)</f>
        <v>0.71284888811377967</v>
      </c>
      <c r="R44" s="48">
        <f>('PdT Trafego mensal'!F88/'PdT + PDA Trafego mensal'!F44)</f>
        <v>0.41209957545349285</v>
      </c>
      <c r="S44" s="30">
        <f>('PdT Trafego mensal'!G88/'PdT + PDA Trafego mensal'!G44)</f>
        <v>0.10384888282731793</v>
      </c>
      <c r="T44" s="38">
        <f>('PdT Trafego mensal'!H88/'PdT + PDA Trafego mensal'!H44)</f>
        <v>0.16049105604118644</v>
      </c>
      <c r="U44" s="48">
        <f>('PdT Trafego mensal'!I88/'PdT + PDA Trafego mensal'!I44)</f>
        <v>9.5512082853855013E-2</v>
      </c>
      <c r="W44" s="39" t="s">
        <v>35</v>
      </c>
      <c r="X44" s="38">
        <f>'PDA Trafego mensal'!C45/'PdT + PDA Trafego mensal'!C44</f>
        <v>0.56706277699313301</v>
      </c>
      <c r="Y44" s="38">
        <f>'PDA Trafego mensal'!D45/'PdT + PDA Trafego mensal'!D44</f>
        <v>0.42469702609918519</v>
      </c>
      <c r="Z44" s="38">
        <f>'PDA Trafego mensal'!E45/'PdT + PDA Trafego mensal'!E44</f>
        <v>0.28715111188622028</v>
      </c>
      <c r="AA44" s="48">
        <f>'PDA Trafego mensal'!F45/'PdT + PDA Trafego mensal'!F44</f>
        <v>0.58790042454650715</v>
      </c>
      <c r="AB44" s="30">
        <f>'PDA Trafego mensal'!G45/'PdT + PDA Trafego mensal'!G44</f>
        <v>0.89615111717268203</v>
      </c>
      <c r="AC44" s="38">
        <f>'PDA Trafego mensal'!H45/'PdT + PDA Trafego mensal'!H44</f>
        <v>0.83950894395881359</v>
      </c>
      <c r="AD44" s="48">
        <f>'PDA Trafego mensal'!I45/'PdT + PDA Trafego mensal'!I44</f>
        <v>0.90448791714614496</v>
      </c>
    </row>
    <row r="45" spans="1:30" ht="15.75" x14ac:dyDescent="0.25">
      <c r="A45" s="5">
        <v>43435</v>
      </c>
      <c r="B45" s="39" t="s">
        <v>35</v>
      </c>
      <c r="C45" s="6">
        <f>'PdT Trafego mensal'!C89+'PDA Trafego mensal'!C46</f>
        <v>32595</v>
      </c>
      <c r="D45" s="6">
        <f>'PdT Trafego mensal'!D89+'PDA Trafego mensal'!D46</f>
        <v>399031</v>
      </c>
      <c r="E45" s="6">
        <f>'PdT Trafego mensal'!E89+'PDA Trafego mensal'!E46</f>
        <v>1735725</v>
      </c>
      <c r="F45" s="28">
        <f>'PdT Trafego mensal'!F89+'PDA Trafego mensal'!F46</f>
        <v>74.63</v>
      </c>
      <c r="G45" s="46">
        <f>'PdT Trafego mensal'!G89+'PDA Trafego mensal'!G46</f>
        <v>615917</v>
      </c>
      <c r="H45" s="6">
        <f>'PdT Trafego mensal'!H89+'PDA Trafego mensal'!H46</f>
        <v>708341</v>
      </c>
      <c r="I45" s="28">
        <f>'PdT Trafego mensal'!I89+'PDA Trafego mensal'!I46</f>
        <v>40.130000000000003</v>
      </c>
      <c r="J45" s="47">
        <f t="shared" si="0"/>
        <v>0.60684586796564943</v>
      </c>
      <c r="K45" s="38">
        <f t="shared" si="1"/>
        <v>0.28982073315532397</v>
      </c>
      <c r="L45" s="48">
        <f t="shared" si="2"/>
        <v>0.34968630184733362</v>
      </c>
      <c r="N45" s="39" t="s">
        <v>35</v>
      </c>
      <c r="O45" s="38">
        <f>('PdT Trafego mensal'!C89/'PdT + PDA Trafego mensal'!C45)</f>
        <v>0.39558214450069029</v>
      </c>
      <c r="P45" s="38">
        <f>('PdT Trafego mensal'!D89/'PdT + PDA Trafego mensal'!D45)</f>
        <v>0.57977450373529871</v>
      </c>
      <c r="Q45" s="38">
        <f>('PdT Trafego mensal'!E89/'PdT + PDA Trafego mensal'!E45)</f>
        <v>0.69554854599662963</v>
      </c>
      <c r="R45" s="48">
        <f>('PdT Trafego mensal'!F89/'PdT + PDA Trafego mensal'!F45)</f>
        <v>0.41605252579391672</v>
      </c>
      <c r="S45" s="30">
        <f>('PdT Trafego mensal'!G89/'PdT + PDA Trafego mensal'!G45)</f>
        <v>0.25527627910903578</v>
      </c>
      <c r="T45" s="38">
        <f>('PdT Trafego mensal'!H89/'PdT + PDA Trafego mensal'!H45)</f>
        <v>0.31539893921148149</v>
      </c>
      <c r="U45" s="48">
        <f>('PdT Trafego mensal'!I89/'PdT + PDA Trafego mensal'!I45)</f>
        <v>0.14577622726140044</v>
      </c>
      <c r="W45" s="39" t="s">
        <v>35</v>
      </c>
      <c r="X45" s="38">
        <f>'PDA Trafego mensal'!C46/'PdT + PDA Trafego mensal'!C45</f>
        <v>0.60441785549930971</v>
      </c>
      <c r="Y45" s="38">
        <f>'PDA Trafego mensal'!D46/'PdT + PDA Trafego mensal'!D45</f>
        <v>0.42022549626470124</v>
      </c>
      <c r="Z45" s="38">
        <f>'PDA Trafego mensal'!E46/'PdT + PDA Trafego mensal'!E45</f>
        <v>0.30445145400337037</v>
      </c>
      <c r="AA45" s="48">
        <f>'PDA Trafego mensal'!F46/'PdT + PDA Trafego mensal'!F45</f>
        <v>0.58394747420608339</v>
      </c>
      <c r="AB45" s="30">
        <f>'PDA Trafego mensal'!G46/'PdT + PDA Trafego mensal'!G45</f>
        <v>0.74472372089096417</v>
      </c>
      <c r="AC45" s="38">
        <f>'PDA Trafego mensal'!H46/'PdT + PDA Trafego mensal'!H45</f>
        <v>0.68460106078851857</v>
      </c>
      <c r="AD45" s="48">
        <f>'PDA Trafego mensal'!I46/'PdT + PDA Trafego mensal'!I45</f>
        <v>0.85422377273859951</v>
      </c>
    </row>
    <row r="46" spans="1:30" ht="15.75" x14ac:dyDescent="0.25">
      <c r="A46" s="5">
        <v>43466</v>
      </c>
      <c r="B46" s="39" t="s">
        <v>35</v>
      </c>
      <c r="C46" s="6">
        <f>'PdT Trafego mensal'!C90+'PDA Trafego mensal'!C47</f>
        <v>50027</v>
      </c>
      <c r="D46" s="6">
        <f>'PdT Trafego mensal'!D90+'PDA Trafego mensal'!D47</f>
        <v>814926</v>
      </c>
      <c r="E46" s="6">
        <f>'PdT Trafego mensal'!E90+'PDA Trafego mensal'!E47</f>
        <v>2636965</v>
      </c>
      <c r="F46" s="28">
        <f>'PdT Trafego mensal'!F90+'PDA Trafego mensal'!F47</f>
        <v>105.99000000000001</v>
      </c>
      <c r="G46" s="46">
        <f>'PdT Trafego mensal'!G90+'PDA Trafego mensal'!G47</f>
        <v>828625</v>
      </c>
      <c r="H46" s="6">
        <f>'PdT Trafego mensal'!H90+'PDA Trafego mensal'!H47</f>
        <v>929358</v>
      </c>
      <c r="I46" s="28">
        <f>'PdT Trafego mensal'!I90+'PDA Trafego mensal'!I47</f>
        <v>74.5</v>
      </c>
      <c r="J46" s="47">
        <f t="shared" si="0"/>
        <v>0.50416750073468974</v>
      </c>
      <c r="K46" s="38">
        <f t="shared" si="1"/>
        <v>0.26059277300457639</v>
      </c>
      <c r="L46" s="48">
        <f t="shared" si="2"/>
        <v>0.41276525015236298</v>
      </c>
      <c r="N46" s="39" t="s">
        <v>35</v>
      </c>
      <c r="O46" s="38">
        <f>('PdT Trafego mensal'!C90/'PdT + PDA Trafego mensal'!C46)</f>
        <v>0.50996461910568291</v>
      </c>
      <c r="P46" s="38">
        <f>('PdT Trafego mensal'!D90/'PdT + PDA Trafego mensal'!D46)</f>
        <v>0.73492439804350329</v>
      </c>
      <c r="Q46" s="38">
        <f>('PdT Trafego mensal'!E90/'PdT + PDA Trafego mensal'!E46)</f>
        <v>0.74743881697330072</v>
      </c>
      <c r="R46" s="48">
        <f>('PdT Trafego mensal'!F90/'PdT + PDA Trafego mensal'!F46)</f>
        <v>0.50306632701198217</v>
      </c>
      <c r="S46" s="30">
        <f>('PdT Trafego mensal'!G90/'PdT + PDA Trafego mensal'!G46)</f>
        <v>0.2427961985216473</v>
      </c>
      <c r="T46" s="38">
        <f>('PdT Trafego mensal'!H90/'PdT + PDA Trafego mensal'!H46)</f>
        <v>0.29839416026977761</v>
      </c>
      <c r="U46" s="48">
        <f>('PdT Trafego mensal'!I90/'PdT + PDA Trafego mensal'!I46)</f>
        <v>6.5771812080536923E-2</v>
      </c>
      <c r="W46" s="39" t="s">
        <v>35</v>
      </c>
      <c r="X46" s="38">
        <f>'PDA Trafego mensal'!C47/'PdT + PDA Trafego mensal'!C46</f>
        <v>0.49003538089431709</v>
      </c>
      <c r="Y46" s="38">
        <f>'PDA Trafego mensal'!D47/'PdT + PDA Trafego mensal'!D46</f>
        <v>0.26507560195649665</v>
      </c>
      <c r="Z46" s="38">
        <f>'PDA Trafego mensal'!E47/'PdT + PDA Trafego mensal'!E46</f>
        <v>0.25256118302669928</v>
      </c>
      <c r="AA46" s="48">
        <f>'PDA Trafego mensal'!F47/'PdT + PDA Trafego mensal'!F46</f>
        <v>0.49693367298801772</v>
      </c>
      <c r="AB46" s="30">
        <f>'PDA Trafego mensal'!G47/'PdT + PDA Trafego mensal'!G46</f>
        <v>0.75720380147835264</v>
      </c>
      <c r="AC46" s="38">
        <f>'PDA Trafego mensal'!H47/'PdT + PDA Trafego mensal'!H46</f>
        <v>0.70160583973022239</v>
      </c>
      <c r="AD46" s="48">
        <f>'PDA Trafego mensal'!I47/'PdT + PDA Trafego mensal'!I46</f>
        <v>0.93422818791946305</v>
      </c>
    </row>
    <row r="47" spans="1:30" ht="15.75" x14ac:dyDescent="0.25">
      <c r="A47" s="5">
        <v>43497</v>
      </c>
      <c r="B47" s="39" t="s">
        <v>35</v>
      </c>
      <c r="C47" s="6">
        <f>'PdT Trafego mensal'!C91+'PDA Trafego mensal'!C48</f>
        <v>61549</v>
      </c>
      <c r="D47" s="6">
        <f>'PdT Trafego mensal'!D91+'PDA Trafego mensal'!D48</f>
        <v>663401</v>
      </c>
      <c r="E47" s="6">
        <f>'PdT Trafego mensal'!E91+'PDA Trafego mensal'!E48</f>
        <v>3144267</v>
      </c>
      <c r="F47" s="28">
        <f>'PdT Trafego mensal'!F91+'PDA Trafego mensal'!F48</f>
        <v>123.12</v>
      </c>
      <c r="G47" s="46">
        <f>'PdT Trafego mensal'!G91+'PDA Trafego mensal'!G48</f>
        <v>733825</v>
      </c>
      <c r="H47" s="6">
        <f>'PdT Trafego mensal'!H91+'PDA Trafego mensal'!H48</f>
        <v>833737</v>
      </c>
      <c r="I47" s="28">
        <f>'PdT Trafego mensal'!I91+'PDA Trafego mensal'!I48</f>
        <v>51.47</v>
      </c>
      <c r="J47" s="47">
        <f t="shared" si="0"/>
        <v>0.52520136327265599</v>
      </c>
      <c r="K47" s="38">
        <f t="shared" si="1"/>
        <v>0.2095867676352261</v>
      </c>
      <c r="L47" s="48">
        <f t="shared" si="2"/>
        <v>0.29480497164786068</v>
      </c>
      <c r="N47" s="39" t="s">
        <v>35</v>
      </c>
      <c r="O47" s="38">
        <f>('PdT Trafego mensal'!C91/'PdT + PDA Trafego mensal'!C47)</f>
        <v>0.40947862678516306</v>
      </c>
      <c r="P47" s="38">
        <f>('PdT Trafego mensal'!D91/'PdT + PDA Trafego mensal'!D47)</f>
        <v>0.57274559429364746</v>
      </c>
      <c r="Q47" s="38">
        <f>('PdT Trafego mensal'!E91/'PdT + PDA Trafego mensal'!E47)</f>
        <v>0.70503872603694284</v>
      </c>
      <c r="R47" s="48">
        <f>('PdT Trafego mensal'!F91/'PdT + PDA Trafego mensal'!F47)</f>
        <v>0.43745938921377514</v>
      </c>
      <c r="S47" s="30">
        <f>('PdT Trafego mensal'!G91/'PdT + PDA Trafego mensal'!G47)</f>
        <v>0.39849010322624606</v>
      </c>
      <c r="T47" s="38">
        <f>('PdT Trafego mensal'!H91/'PdT + PDA Trafego mensal'!H47)</f>
        <v>0.44716379385825505</v>
      </c>
      <c r="U47" s="48">
        <f>('PdT Trafego mensal'!I91/'PdT + PDA Trafego mensal'!I47)</f>
        <v>0.20108801243442781</v>
      </c>
      <c r="W47" s="39" t="s">
        <v>35</v>
      </c>
      <c r="X47" s="38">
        <f>'PDA Trafego mensal'!C48/'PdT + PDA Trafego mensal'!C47</f>
        <v>0.590521373214837</v>
      </c>
      <c r="Y47" s="38">
        <f>'PDA Trafego mensal'!D48/'PdT + PDA Trafego mensal'!D47</f>
        <v>0.42725440570635259</v>
      </c>
      <c r="Z47" s="38">
        <f>'PDA Trafego mensal'!E48/'PdT + PDA Trafego mensal'!E47</f>
        <v>0.29496127396305721</v>
      </c>
      <c r="AA47" s="48">
        <f>'PDA Trafego mensal'!F48/'PdT + PDA Trafego mensal'!F47</f>
        <v>0.56254061078622486</v>
      </c>
      <c r="AB47" s="30">
        <f>'PDA Trafego mensal'!G48/'PdT + PDA Trafego mensal'!G47</f>
        <v>0.60150989677375399</v>
      </c>
      <c r="AC47" s="38">
        <f>'PDA Trafego mensal'!H48/'PdT + PDA Trafego mensal'!H47</f>
        <v>0.55283620614174489</v>
      </c>
      <c r="AD47" s="48">
        <f>'PDA Trafego mensal'!I48/'PdT + PDA Trafego mensal'!I47</f>
        <v>0.79891198756557213</v>
      </c>
    </row>
    <row r="48" spans="1:30" ht="15.75" x14ac:dyDescent="0.25">
      <c r="A48" s="5">
        <v>43525</v>
      </c>
      <c r="B48" s="39" t="s">
        <v>35</v>
      </c>
      <c r="C48" s="6">
        <f>'PdT Trafego mensal'!C92+'PDA Trafego mensal'!C49</f>
        <v>66835</v>
      </c>
      <c r="D48" s="6">
        <f>'PdT Trafego mensal'!D92+'PDA Trafego mensal'!D49</f>
        <v>868898</v>
      </c>
      <c r="E48" s="6">
        <f>'PdT Trafego mensal'!E92+'PDA Trafego mensal'!E49</f>
        <v>3379128</v>
      </c>
      <c r="F48" s="28">
        <f>'PdT Trafego mensal'!F92+'PDA Trafego mensal'!F49</f>
        <v>130.56</v>
      </c>
      <c r="G48" s="46">
        <f>'PdT Trafego mensal'!G92+'PDA Trafego mensal'!G49</f>
        <v>693170</v>
      </c>
      <c r="H48" s="6">
        <f>'PdT Trafego mensal'!H92+'PDA Trafego mensal'!H49</f>
        <v>787563</v>
      </c>
      <c r="I48" s="28">
        <f>'PdT Trafego mensal'!I92+'PDA Trafego mensal'!I49</f>
        <v>52.93</v>
      </c>
      <c r="J48" s="47">
        <f t="shared" si="0"/>
        <v>0.44375148841151602</v>
      </c>
      <c r="K48" s="38">
        <f t="shared" si="1"/>
        <v>0.18901401615814564</v>
      </c>
      <c r="L48" s="48">
        <f t="shared" si="2"/>
        <v>0.28846258651697637</v>
      </c>
      <c r="N48" s="39" t="s">
        <v>35</v>
      </c>
      <c r="O48" s="38">
        <f>('PdT Trafego mensal'!C92/'PdT + PDA Trafego mensal'!C48)</f>
        <v>0.40010473554275455</v>
      </c>
      <c r="P48" s="38">
        <f>('PdT Trafego mensal'!D92/'PdT + PDA Trafego mensal'!D48)</f>
        <v>0.65961252068712328</v>
      </c>
      <c r="Q48" s="38">
        <f>('PdT Trafego mensal'!E92/'PdT + PDA Trafego mensal'!E48)</f>
        <v>0.70321603680002653</v>
      </c>
      <c r="R48" s="48">
        <f>('PdT Trafego mensal'!F92/'PdT + PDA Trafego mensal'!F48)</f>
        <v>0.43458946078431371</v>
      </c>
      <c r="S48" s="30">
        <f>('PdT Trafego mensal'!G92/'PdT + PDA Trafego mensal'!G48)</f>
        <v>0.38009579179710606</v>
      </c>
      <c r="T48" s="38">
        <f>('PdT Trafego mensal'!H92/'PdT + PDA Trafego mensal'!H48)</f>
        <v>0.42601417283442722</v>
      </c>
      <c r="U48" s="48">
        <f>('PdT Trafego mensal'!I92/'PdT + PDA Trafego mensal'!I48)</f>
        <v>9.2386170413754007E-2</v>
      </c>
      <c r="W48" s="39" t="s">
        <v>35</v>
      </c>
      <c r="X48" s="38">
        <f>'PDA Trafego mensal'!C49/'PdT + PDA Trafego mensal'!C48</f>
        <v>0.5998952644572455</v>
      </c>
      <c r="Y48" s="38">
        <f>'PDA Trafego mensal'!D49/'PdT + PDA Trafego mensal'!D48</f>
        <v>0.34038747931287677</v>
      </c>
      <c r="Z48" s="38">
        <f>'PDA Trafego mensal'!E49/'PdT + PDA Trafego mensal'!E48</f>
        <v>0.29678396319997347</v>
      </c>
      <c r="AA48" s="48">
        <f>'PDA Trafego mensal'!F49/'PdT + PDA Trafego mensal'!F48</f>
        <v>0.56541053921568618</v>
      </c>
      <c r="AB48" s="30">
        <f>'PDA Trafego mensal'!G49/'PdT + PDA Trafego mensal'!G48</f>
        <v>0.61990420820289394</v>
      </c>
      <c r="AC48" s="38">
        <f>'PDA Trafego mensal'!H49/'PdT + PDA Trafego mensal'!H48</f>
        <v>0.57398582716557278</v>
      </c>
      <c r="AD48" s="48">
        <f>'PDA Trafego mensal'!I49/'PdT + PDA Trafego mensal'!I48</f>
        <v>0.90761382958624592</v>
      </c>
    </row>
    <row r="49" spans="1:30" ht="15.75" x14ac:dyDescent="0.25">
      <c r="A49" s="5">
        <v>43556</v>
      </c>
      <c r="B49" s="39" t="s">
        <v>35</v>
      </c>
      <c r="C49" s="6">
        <f>'PdT Trafego mensal'!C93+'PDA Trafego mensal'!C50</f>
        <v>107425</v>
      </c>
      <c r="D49" s="6">
        <f>'PdT Trafego mensal'!D93+'PDA Trafego mensal'!D50</f>
        <v>1313383</v>
      </c>
      <c r="E49" s="6">
        <f>'PdT Trafego mensal'!E93+'PDA Trafego mensal'!E50</f>
        <v>3916311</v>
      </c>
      <c r="F49" s="28">
        <f>'PdT Trafego mensal'!F93+'PDA Trafego mensal'!F50</f>
        <v>152.01999999999998</v>
      </c>
      <c r="G49" s="46">
        <f>'PdT Trafego mensal'!G93+'PDA Trafego mensal'!G50</f>
        <v>662144</v>
      </c>
      <c r="H49" s="6">
        <f>'PdT Trafego mensal'!H93+'PDA Trafego mensal'!H50</f>
        <v>766923</v>
      </c>
      <c r="I49" s="28">
        <f>'PdT Trafego mensal'!I93+'PDA Trafego mensal'!I50</f>
        <v>59.3</v>
      </c>
      <c r="J49" s="47">
        <f t="shared" si="0"/>
        <v>0.33517334868113674</v>
      </c>
      <c r="K49" s="38">
        <f t="shared" si="1"/>
        <v>0.16375927404011842</v>
      </c>
      <c r="L49" s="48">
        <f t="shared" si="2"/>
        <v>0.28061707363240584</v>
      </c>
      <c r="N49" s="39" t="s">
        <v>35</v>
      </c>
      <c r="O49" s="38">
        <f>('PdT Trafego mensal'!C93/'PdT + PDA Trafego mensal'!C49)</f>
        <v>0.5853199906911799</v>
      </c>
      <c r="P49" s="38">
        <f>('PdT Trafego mensal'!D93/'PdT + PDA Trafego mensal'!D49)</f>
        <v>0.73857283062138002</v>
      </c>
      <c r="Q49" s="38">
        <f>('PdT Trafego mensal'!E93/'PdT + PDA Trafego mensal'!E49)</f>
        <v>0.71795217489111562</v>
      </c>
      <c r="R49" s="48">
        <f>('PdT Trafego mensal'!F93/'PdT + PDA Trafego mensal'!F49)</f>
        <v>0.45822918037100385</v>
      </c>
      <c r="S49" s="30">
        <f>('PdT Trafego mensal'!G93/'PdT + PDA Trafego mensal'!G49)</f>
        <v>0.50155857336168563</v>
      </c>
      <c r="T49" s="38">
        <f>('PdT Trafego mensal'!H93/'PdT + PDA Trafego mensal'!H49)</f>
        <v>0.53409273160408544</v>
      </c>
      <c r="U49" s="48">
        <f>('PdT Trafego mensal'!I93/'PdT + PDA Trafego mensal'!I49)</f>
        <v>0.11568296795952783</v>
      </c>
      <c r="W49" s="39" t="s">
        <v>35</v>
      </c>
      <c r="X49" s="38">
        <f>'PDA Trafego mensal'!C50/'PdT + PDA Trafego mensal'!C49</f>
        <v>0.4146800093088201</v>
      </c>
      <c r="Y49" s="38">
        <f>'PDA Trafego mensal'!D50/'PdT + PDA Trafego mensal'!D49</f>
        <v>0.26142716937861993</v>
      </c>
      <c r="Z49" s="38">
        <f>'PDA Trafego mensal'!E50/'PdT + PDA Trafego mensal'!E49</f>
        <v>0.28204782510888438</v>
      </c>
      <c r="AA49" s="48">
        <f>'PDA Trafego mensal'!F50/'PdT + PDA Trafego mensal'!F49</f>
        <v>0.5417708196289962</v>
      </c>
      <c r="AB49" s="30">
        <f>'PDA Trafego mensal'!G50/'PdT + PDA Trafego mensal'!G49</f>
        <v>0.49844142663831431</v>
      </c>
      <c r="AC49" s="38">
        <f>'PDA Trafego mensal'!H50/'PdT + PDA Trafego mensal'!H49</f>
        <v>0.46590726839591456</v>
      </c>
      <c r="AD49" s="48">
        <f>'PDA Trafego mensal'!I50/'PdT + PDA Trafego mensal'!I49</f>
        <v>0.88431703204047218</v>
      </c>
    </row>
    <row r="50" spans="1:30" ht="15.75" x14ac:dyDescent="0.25">
      <c r="A50" s="5">
        <v>43586</v>
      </c>
      <c r="B50" s="39" t="s">
        <v>35</v>
      </c>
      <c r="C50" s="6">
        <f>'PdT Trafego mensal'!C94+'PDA Trafego mensal'!C51</f>
        <v>81232</v>
      </c>
      <c r="D50" s="6">
        <f>'PdT Trafego mensal'!D94+'PDA Trafego mensal'!D51</f>
        <v>953373</v>
      </c>
      <c r="E50" s="6">
        <f>'PdT Trafego mensal'!E94+'PDA Trafego mensal'!E51</f>
        <v>3478155</v>
      </c>
      <c r="F50" s="28">
        <f>'PdT Trafego mensal'!F94+'PDA Trafego mensal'!F51</f>
        <v>162.34</v>
      </c>
      <c r="G50" s="46">
        <f>'PdT Trafego mensal'!G94+'PDA Trafego mensal'!G51</f>
        <v>784567</v>
      </c>
      <c r="H50" s="6">
        <f>'PdT Trafego mensal'!H94+'PDA Trafego mensal'!H51</f>
        <v>895113</v>
      </c>
      <c r="I50" s="28">
        <f>'PdT Trafego mensal'!I94+'PDA Trafego mensal'!I51</f>
        <v>86.960000000000008</v>
      </c>
      <c r="J50" s="47">
        <f t="shared" si="0"/>
        <v>0.45143503227959536</v>
      </c>
      <c r="K50" s="38">
        <f t="shared" si="1"/>
        <v>0.20467828635244856</v>
      </c>
      <c r="L50" s="48">
        <f t="shared" si="2"/>
        <v>0.3488166867228239</v>
      </c>
      <c r="N50" s="39" t="s">
        <v>35</v>
      </c>
      <c r="O50" s="38">
        <f>('PdT Trafego mensal'!C94/'PdT + PDA Trafego mensal'!C50)</f>
        <v>0.45911709671065593</v>
      </c>
      <c r="P50" s="38">
        <f>('PdT Trafego mensal'!D94/'PdT + PDA Trafego mensal'!D50)</f>
        <v>0.64691469131179502</v>
      </c>
      <c r="Q50" s="38">
        <f>('PdT Trafego mensal'!E94/'PdT + PDA Trafego mensal'!E50)</f>
        <v>0.68303655242506445</v>
      </c>
      <c r="R50" s="48">
        <f>('PdT Trafego mensal'!F94/'PdT + PDA Trafego mensal'!F50)</f>
        <v>0.37729456695823577</v>
      </c>
      <c r="S50" s="30">
        <f>('PdT Trafego mensal'!G94/'PdT + PDA Trafego mensal'!G50)</f>
        <v>0.35337963488140595</v>
      </c>
      <c r="T50" s="38">
        <f>('PdT Trafego mensal'!H94/'PdT + PDA Trafego mensal'!H50)</f>
        <v>0.40367752451366473</v>
      </c>
      <c r="U50" s="48">
        <f>('PdT Trafego mensal'!I94/'PdT + PDA Trafego mensal'!I50)</f>
        <v>7.267709291628334E-2</v>
      </c>
      <c r="W50" s="39" t="s">
        <v>35</v>
      </c>
      <c r="X50" s="38">
        <f>'PDA Trafego mensal'!C51/'PdT + PDA Trafego mensal'!C50</f>
        <v>0.54088290328934407</v>
      </c>
      <c r="Y50" s="38">
        <f>'PDA Trafego mensal'!D51/'PdT + PDA Trafego mensal'!D50</f>
        <v>0.35308530868820492</v>
      </c>
      <c r="Z50" s="38">
        <f>'PDA Trafego mensal'!E51/'PdT + PDA Trafego mensal'!E50</f>
        <v>0.31696344757493555</v>
      </c>
      <c r="AA50" s="48">
        <f>'PDA Trafego mensal'!F51/'PdT + PDA Trafego mensal'!F50</f>
        <v>0.62270543304176418</v>
      </c>
      <c r="AB50" s="30">
        <f>'PDA Trafego mensal'!G51/'PdT + PDA Trafego mensal'!G50</f>
        <v>0.64662036511859411</v>
      </c>
      <c r="AC50" s="38">
        <f>'PDA Trafego mensal'!H51/'PdT + PDA Trafego mensal'!H50</f>
        <v>0.59632247548633521</v>
      </c>
      <c r="AD50" s="48">
        <f>'PDA Trafego mensal'!I51/'PdT + PDA Trafego mensal'!I50</f>
        <v>0.92732290708371656</v>
      </c>
    </row>
    <row r="51" spans="1:30" ht="15.75" x14ac:dyDescent="0.25">
      <c r="A51" s="5">
        <v>43617</v>
      </c>
      <c r="B51" s="39" t="s">
        <v>35</v>
      </c>
      <c r="C51" s="6">
        <f>'PdT Trafego mensal'!C95+'PDA Trafego mensal'!C52</f>
        <v>68856</v>
      </c>
      <c r="D51" s="6">
        <f>'PdT Trafego mensal'!D95+'PDA Trafego mensal'!D52</f>
        <v>921449</v>
      </c>
      <c r="E51" s="6">
        <f>'PdT Trafego mensal'!E95+'PDA Trafego mensal'!E52</f>
        <v>3137573</v>
      </c>
      <c r="F51" s="28">
        <f>'PdT Trafego mensal'!F95+'PDA Trafego mensal'!F52</f>
        <v>134.15</v>
      </c>
      <c r="G51" s="46">
        <f>'PdT Trafego mensal'!G95+'PDA Trafego mensal'!G52</f>
        <v>699644</v>
      </c>
      <c r="H51" s="6">
        <f>'PdT Trafego mensal'!H95+'PDA Trafego mensal'!H52</f>
        <v>807973</v>
      </c>
      <c r="I51" s="28">
        <f>'PdT Trafego mensal'!I95+'PDA Trafego mensal'!I52</f>
        <v>53.81</v>
      </c>
      <c r="J51" s="47">
        <f t="shared" si="0"/>
        <v>0.43158782377075222</v>
      </c>
      <c r="K51" s="38">
        <f t="shared" si="1"/>
        <v>0.20478103664233036</v>
      </c>
      <c r="L51" s="48">
        <f t="shared" si="2"/>
        <v>0.28628431581187486</v>
      </c>
      <c r="N51" s="39" t="s">
        <v>35</v>
      </c>
      <c r="O51" s="38">
        <f>('PdT Trafego mensal'!C95/'PdT + PDA Trafego mensal'!C51)</f>
        <v>0.4853317067503195</v>
      </c>
      <c r="P51" s="38">
        <f>('PdT Trafego mensal'!D95/'PdT + PDA Trafego mensal'!D51)</f>
        <v>0.71891878986248836</v>
      </c>
      <c r="Q51" s="38">
        <f>('PdT Trafego mensal'!E95/'PdT + PDA Trafego mensal'!E51)</f>
        <v>0.72337185461501607</v>
      </c>
      <c r="R51" s="48">
        <f>('PdT Trafego mensal'!F95/'PdT + PDA Trafego mensal'!F51)</f>
        <v>0.43287364890048452</v>
      </c>
      <c r="S51" s="30">
        <f>('PdT Trafego mensal'!G95/'PdT + PDA Trafego mensal'!G51)</f>
        <v>0.37137029689384887</v>
      </c>
      <c r="T51" s="38">
        <f>('PdT Trafego mensal'!H95/'PdT + PDA Trafego mensal'!H51)</f>
        <v>0.42573576097221072</v>
      </c>
      <c r="U51" s="48">
        <f>('PdT Trafego mensal'!I95/'PdT + PDA Trafego mensal'!I51)</f>
        <v>9.6636312952982723E-2</v>
      </c>
      <c r="W51" s="39" t="s">
        <v>35</v>
      </c>
      <c r="X51" s="38">
        <f>'PDA Trafego mensal'!C52/'PdT + PDA Trafego mensal'!C51</f>
        <v>0.51466829324968044</v>
      </c>
      <c r="Y51" s="38">
        <f>'PDA Trafego mensal'!D52/'PdT + PDA Trafego mensal'!D51</f>
        <v>0.28108121013751169</v>
      </c>
      <c r="Z51" s="38">
        <f>'PDA Trafego mensal'!E52/'PdT + PDA Trafego mensal'!E51</f>
        <v>0.27662814538498387</v>
      </c>
      <c r="AA51" s="48">
        <f>'PDA Trafego mensal'!F52/'PdT + PDA Trafego mensal'!F51</f>
        <v>0.56712635109951548</v>
      </c>
      <c r="AB51" s="30">
        <f>'PDA Trafego mensal'!G52/'PdT + PDA Trafego mensal'!G51</f>
        <v>0.62862970310615118</v>
      </c>
      <c r="AC51" s="38">
        <f>'PDA Trafego mensal'!H52/'PdT + PDA Trafego mensal'!H51</f>
        <v>0.57426423902778934</v>
      </c>
      <c r="AD51" s="48">
        <f>'PDA Trafego mensal'!I52/'PdT + PDA Trafego mensal'!I51</f>
        <v>0.90336368704701719</v>
      </c>
    </row>
    <row r="52" spans="1:30" ht="15.75" x14ac:dyDescent="0.25">
      <c r="A52" s="5">
        <v>43647</v>
      </c>
      <c r="B52" s="39" t="s">
        <v>35</v>
      </c>
      <c r="C52" s="6">
        <f>'PdT Trafego mensal'!C96+'PDA Trafego mensal'!C53</f>
        <v>83950</v>
      </c>
      <c r="D52" s="6">
        <f>'PdT Trafego mensal'!D96+'PDA Trafego mensal'!D53</f>
        <v>1289382</v>
      </c>
      <c r="E52" s="6">
        <f>'PdT Trafego mensal'!E96+'PDA Trafego mensal'!E53</f>
        <v>3771071</v>
      </c>
      <c r="F52" s="28">
        <f>'PdT Trafego mensal'!F96+'PDA Trafego mensal'!F53</f>
        <v>190.53</v>
      </c>
      <c r="G52" s="46">
        <f>'PdT Trafego mensal'!G96+'PDA Trafego mensal'!G53</f>
        <v>638093</v>
      </c>
      <c r="H52" s="6">
        <f>'PdT Trafego mensal'!H96+'PDA Trafego mensal'!H53</f>
        <v>748707</v>
      </c>
      <c r="I52" s="28">
        <f>'PdT Trafego mensal'!I96+'PDA Trafego mensal'!I53</f>
        <v>73.52000000000001</v>
      </c>
      <c r="J52" s="47">
        <f t="shared" si="0"/>
        <v>0.33105124580085343</v>
      </c>
      <c r="K52" s="38">
        <f t="shared" si="1"/>
        <v>0.16565127756274756</v>
      </c>
      <c r="L52" s="48">
        <f t="shared" si="2"/>
        <v>0.27843211512971033</v>
      </c>
      <c r="N52" s="39" t="s">
        <v>35</v>
      </c>
      <c r="O52" s="38">
        <f>('PdT Trafego mensal'!C96/'PdT + PDA Trafego mensal'!C52)</f>
        <v>0.46756402620607507</v>
      </c>
      <c r="P52" s="38">
        <f>('PdT Trafego mensal'!D96/'PdT + PDA Trafego mensal'!D52)</f>
        <v>0.69646854074277442</v>
      </c>
      <c r="Q52" s="38">
        <f>('PdT Trafego mensal'!E96/'PdT + PDA Trafego mensal'!E52)</f>
        <v>0.70599811035114424</v>
      </c>
      <c r="R52" s="48">
        <f>('PdT Trafego mensal'!F96/'PdT + PDA Trafego mensal'!F52)</f>
        <v>0.36797354747283889</v>
      </c>
      <c r="S52" s="30">
        <f>('PdT Trafego mensal'!G96/'PdT + PDA Trafego mensal'!G52)</f>
        <v>0.43363741648944587</v>
      </c>
      <c r="T52" s="38">
        <f>('PdT Trafego mensal'!H96/'PdT + PDA Trafego mensal'!H52)</f>
        <v>0.48611940318442326</v>
      </c>
      <c r="U52" s="48">
        <f>('PdT Trafego mensal'!I96/'PdT + PDA Trafego mensal'!I52)</f>
        <v>7.2361262241566915E-2</v>
      </c>
      <c r="W52" s="39" t="s">
        <v>35</v>
      </c>
      <c r="X52" s="38">
        <f>'PDA Trafego mensal'!C53/'PdT + PDA Trafego mensal'!C52</f>
        <v>0.53243597379392493</v>
      </c>
      <c r="Y52" s="38">
        <f>'PDA Trafego mensal'!D53/'PdT + PDA Trafego mensal'!D52</f>
        <v>0.30353145925722558</v>
      </c>
      <c r="Z52" s="38">
        <f>'PDA Trafego mensal'!E53/'PdT + PDA Trafego mensal'!E52</f>
        <v>0.29400188964885571</v>
      </c>
      <c r="AA52" s="48">
        <f>'PDA Trafego mensal'!F53/'PdT + PDA Trafego mensal'!F52</f>
        <v>0.63202645252716105</v>
      </c>
      <c r="AB52" s="30">
        <f>'PDA Trafego mensal'!G53/'PdT + PDA Trafego mensal'!G52</f>
        <v>0.56636258351055413</v>
      </c>
      <c r="AC52" s="38">
        <f>'PDA Trafego mensal'!H53/'PdT + PDA Trafego mensal'!H52</f>
        <v>0.51388059681557674</v>
      </c>
      <c r="AD52" s="48">
        <f>'PDA Trafego mensal'!I53/'PdT + PDA Trafego mensal'!I52</f>
        <v>0.92763873775843297</v>
      </c>
    </row>
    <row r="53" spans="1:30" ht="15.75" x14ac:dyDescent="0.25">
      <c r="A53" s="5">
        <v>43678</v>
      </c>
      <c r="B53" s="39" t="s">
        <v>35</v>
      </c>
      <c r="C53" s="6">
        <f>'PdT Trafego mensal'!C97+'PDA Trafego mensal'!C54</f>
        <v>80982</v>
      </c>
      <c r="D53" s="6">
        <f>'PdT Trafego mensal'!D97+'PDA Trafego mensal'!D54</f>
        <v>908187</v>
      </c>
      <c r="E53" s="6">
        <f>'PdT Trafego mensal'!E97+'PDA Trafego mensal'!E54</f>
        <v>3415673</v>
      </c>
      <c r="F53" s="28">
        <f>'PdT Trafego mensal'!F97+'PDA Trafego mensal'!F54</f>
        <v>172.9</v>
      </c>
      <c r="G53" s="46">
        <f>'PdT Trafego mensal'!G97+'PDA Trafego mensal'!G54</f>
        <v>688987</v>
      </c>
      <c r="H53" s="6">
        <f>'PdT Trafego mensal'!H97+'PDA Trafego mensal'!H54</f>
        <v>796910</v>
      </c>
      <c r="I53" s="28">
        <f>'PdT Trafego mensal'!I97+'PDA Trafego mensal'!I54</f>
        <v>114.00999999999999</v>
      </c>
      <c r="J53" s="47">
        <f t="shared" si="0"/>
        <v>0.43137879780161709</v>
      </c>
      <c r="K53" s="38">
        <f t="shared" si="1"/>
        <v>0.18917372073143723</v>
      </c>
      <c r="L53" s="48">
        <f t="shared" si="2"/>
        <v>0.39737199818758495</v>
      </c>
      <c r="N53" s="39" t="s">
        <v>35</v>
      </c>
      <c r="O53" s="38">
        <f>('PdT Trafego mensal'!C97/'PdT + PDA Trafego mensal'!C53)</f>
        <v>0.39996542441530214</v>
      </c>
      <c r="P53" s="38">
        <f>('PdT Trafego mensal'!D97/'PdT + PDA Trafego mensal'!D53)</f>
        <v>0.59826004996768289</v>
      </c>
      <c r="Q53" s="38">
        <f>('PdT Trafego mensal'!E97/'PdT + PDA Trafego mensal'!E53)</f>
        <v>0.65801556530733474</v>
      </c>
      <c r="R53" s="48">
        <f>('PdT Trafego mensal'!F97/'PdT + PDA Trafego mensal'!F53)</f>
        <v>0.32348178137651823</v>
      </c>
      <c r="S53" s="30">
        <f>('PdT Trafego mensal'!G97/'PdT + PDA Trafego mensal'!G53)</f>
        <v>0.31905681819831144</v>
      </c>
      <c r="T53" s="38">
        <f>('PdT Trafego mensal'!H97/'PdT + PDA Trafego mensal'!H53)</f>
        <v>0.37283884001957562</v>
      </c>
      <c r="U53" s="48">
        <f>('PdT Trafego mensal'!I97/'PdT + PDA Trafego mensal'!I53)</f>
        <v>5.4030348215068857E-2</v>
      </c>
      <c r="W53" s="39" t="s">
        <v>35</v>
      </c>
      <c r="X53" s="38">
        <f>'PDA Trafego mensal'!C54/'PdT + PDA Trafego mensal'!C53</f>
        <v>0.60003457558469786</v>
      </c>
      <c r="Y53" s="38">
        <f>'PDA Trafego mensal'!D54/'PdT + PDA Trafego mensal'!D53</f>
        <v>0.40173995003231711</v>
      </c>
      <c r="Z53" s="38">
        <f>'PDA Trafego mensal'!E54/'PdT + PDA Trafego mensal'!E53</f>
        <v>0.34198443469266526</v>
      </c>
      <c r="AA53" s="48">
        <f>'PDA Trafego mensal'!F54/'PdT + PDA Trafego mensal'!F53</f>
        <v>0.67651821862348172</v>
      </c>
      <c r="AB53" s="30">
        <f>'PDA Trafego mensal'!G54/'PdT + PDA Trafego mensal'!G53</f>
        <v>0.68094318180168856</v>
      </c>
      <c r="AC53" s="38">
        <f>'PDA Trafego mensal'!H54/'PdT + PDA Trafego mensal'!H53</f>
        <v>0.62716115998042443</v>
      </c>
      <c r="AD53" s="48">
        <f>'PDA Trafego mensal'!I54/'PdT + PDA Trafego mensal'!I53</f>
        <v>0.9459696517849312</v>
      </c>
    </row>
    <row r="54" spans="1:30" ht="15.75" x14ac:dyDescent="0.25">
      <c r="A54" s="5">
        <v>43709</v>
      </c>
      <c r="B54" s="39" t="s">
        <v>35</v>
      </c>
      <c r="C54" s="6">
        <f>'PdT Trafego mensal'!C98+'PDA Trafego mensal'!C55</f>
        <v>93064</v>
      </c>
      <c r="D54" s="6">
        <f>'PdT Trafego mensal'!D98+'PDA Trafego mensal'!D55</f>
        <v>1266984</v>
      </c>
      <c r="E54" s="6">
        <f>'PdT Trafego mensal'!E98+'PDA Trafego mensal'!E55</f>
        <v>3798744</v>
      </c>
      <c r="F54" s="28">
        <f>'PdT Trafego mensal'!F98+'PDA Trafego mensal'!F55</f>
        <v>165.42000000000002</v>
      </c>
      <c r="G54" s="46">
        <f>'PdT Trafego mensal'!G98+'PDA Trafego mensal'!G55</f>
        <v>822511</v>
      </c>
      <c r="H54" s="6">
        <f>'PdT Trafego mensal'!H98+'PDA Trafego mensal'!H55</f>
        <v>935638</v>
      </c>
      <c r="I54" s="28">
        <f>'PdT Trafego mensal'!I98+'PDA Trafego mensal'!I55</f>
        <v>94.83</v>
      </c>
      <c r="J54" s="47">
        <f t="shared" si="0"/>
        <v>0.39364104723868687</v>
      </c>
      <c r="K54" s="38">
        <f t="shared" si="1"/>
        <v>0.1976262160510073</v>
      </c>
      <c r="L54" s="48">
        <f t="shared" si="2"/>
        <v>0.36438040345821326</v>
      </c>
      <c r="N54" s="39" t="s">
        <v>35</v>
      </c>
      <c r="O54" s="38">
        <f>('PdT Trafego mensal'!C98/'PdT + PDA Trafego mensal'!C54)</f>
        <v>0.48962004641966816</v>
      </c>
      <c r="P54" s="38">
        <f>('PdT Trafego mensal'!D98/'PdT + PDA Trafego mensal'!D54)</f>
        <v>0.74429274560689007</v>
      </c>
      <c r="Q54" s="38">
        <f>('PdT Trafego mensal'!E98/'PdT + PDA Trafego mensal'!E54)</f>
        <v>0.69495733326594267</v>
      </c>
      <c r="R54" s="48">
        <f>('PdT Trafego mensal'!F98/'PdT + PDA Trafego mensal'!F54)</f>
        <v>0.41591101438761935</v>
      </c>
      <c r="S54" s="30">
        <f>('PdT Trafego mensal'!G98/'PdT + PDA Trafego mensal'!G54)</f>
        <v>0.35615085998849866</v>
      </c>
      <c r="T54" s="38">
        <f>('PdT Trafego mensal'!H98/'PdT + PDA Trafego mensal'!H54)</f>
        <v>0.39863494214642842</v>
      </c>
      <c r="U54" s="48">
        <f>('PdT Trafego mensal'!I98/'PdT + PDA Trafego mensal'!I54)</f>
        <v>8.9423178319097338E-2</v>
      </c>
      <c r="W54" s="39" t="s">
        <v>35</v>
      </c>
      <c r="X54" s="38">
        <f>'PDA Trafego mensal'!C55/'PdT + PDA Trafego mensal'!C54</f>
        <v>0.51037995358033184</v>
      </c>
      <c r="Y54" s="38">
        <f>'PDA Trafego mensal'!D55/'PdT + PDA Trafego mensal'!D54</f>
        <v>0.25570725439310993</v>
      </c>
      <c r="Z54" s="38">
        <f>'PDA Trafego mensal'!E55/'PdT + PDA Trafego mensal'!E54</f>
        <v>0.30504266673405739</v>
      </c>
      <c r="AA54" s="48">
        <f>'PDA Trafego mensal'!F55/'PdT + PDA Trafego mensal'!F54</f>
        <v>0.58408898561238054</v>
      </c>
      <c r="AB54" s="30">
        <f>'PDA Trafego mensal'!G55/'PdT + PDA Trafego mensal'!G54</f>
        <v>0.6438491400115014</v>
      </c>
      <c r="AC54" s="38">
        <f>'PDA Trafego mensal'!H55/'PdT + PDA Trafego mensal'!H54</f>
        <v>0.60136505785357153</v>
      </c>
      <c r="AD54" s="48">
        <f>'PDA Trafego mensal'!I55/'PdT + PDA Trafego mensal'!I54</f>
        <v>0.91057682168090259</v>
      </c>
    </row>
    <row r="55" spans="1:30" ht="15.75" x14ac:dyDescent="0.25">
      <c r="A55" s="5">
        <v>43739</v>
      </c>
      <c r="B55" s="39" t="s">
        <v>35</v>
      </c>
      <c r="C55" s="6">
        <f>'PdT Trafego mensal'!C99+'PDA Trafego mensal'!C56</f>
        <v>93168</v>
      </c>
      <c r="D55" s="6">
        <f>'PdT Trafego mensal'!D99+'PDA Trafego mensal'!D56</f>
        <v>1156115</v>
      </c>
      <c r="E55" s="6">
        <f>'PdT Trafego mensal'!E99+'PDA Trafego mensal'!E56</f>
        <v>3709870</v>
      </c>
      <c r="F55" s="28">
        <f>'PdT Trafego mensal'!F99+'PDA Trafego mensal'!F56</f>
        <v>196.08</v>
      </c>
      <c r="G55" s="46">
        <f>'PdT Trafego mensal'!G99+'PDA Trafego mensal'!G56</f>
        <v>746558</v>
      </c>
      <c r="H55" s="6">
        <f>'PdT Trafego mensal'!H99+'PDA Trafego mensal'!H56</f>
        <v>896733</v>
      </c>
      <c r="I55" s="28">
        <f>'PdT Trafego mensal'!I99+'PDA Trafego mensal'!I56</f>
        <v>80.44</v>
      </c>
      <c r="J55" s="47">
        <f t="shared" si="0"/>
        <v>0.39237325594045852</v>
      </c>
      <c r="K55" s="38">
        <f t="shared" si="1"/>
        <v>0.19466253115365054</v>
      </c>
      <c r="L55" s="48">
        <f t="shared" si="2"/>
        <v>0.290901200636482</v>
      </c>
      <c r="N55" s="39" t="s">
        <v>35</v>
      </c>
      <c r="O55" s="38">
        <f>('PdT Trafego mensal'!C99/'PdT + PDA Trafego mensal'!C55)</f>
        <v>0.42840889575820024</v>
      </c>
      <c r="P55" s="38">
        <f>('PdT Trafego mensal'!D99/'PdT + PDA Trafego mensal'!D55)</f>
        <v>0.62650168884583279</v>
      </c>
      <c r="Q55" s="38">
        <f>('PdT Trafego mensal'!E99/'PdT + PDA Trafego mensal'!E55)</f>
        <v>0.62628906134177209</v>
      </c>
      <c r="R55" s="48">
        <f>('PdT Trafego mensal'!F99/'PdT + PDA Trafego mensal'!F55)</f>
        <v>0.33914728682170542</v>
      </c>
      <c r="S55" s="30">
        <f>('PdT Trafego mensal'!G99/'PdT + PDA Trafego mensal'!G55)</f>
        <v>0.3330806179827957</v>
      </c>
      <c r="T55" s="38">
        <f>('PdT Trafego mensal'!H99/'PdT + PDA Trafego mensal'!H55)</f>
        <v>0.40596364804239388</v>
      </c>
      <c r="U55" s="48">
        <f>('PdT Trafego mensal'!I99/'PdT + PDA Trafego mensal'!I55)</f>
        <v>8.2545997016409745E-2</v>
      </c>
      <c r="W55" s="39" t="s">
        <v>35</v>
      </c>
      <c r="X55" s="38">
        <f>'PDA Trafego mensal'!C56/'PdT + PDA Trafego mensal'!C55</f>
        <v>0.57159110424179971</v>
      </c>
      <c r="Y55" s="38">
        <f>'PDA Trafego mensal'!D56/'PdT + PDA Trafego mensal'!D55</f>
        <v>0.37349831115416721</v>
      </c>
      <c r="Z55" s="38">
        <f>'PDA Trafego mensal'!E56/'PdT + PDA Trafego mensal'!E55</f>
        <v>0.37371093865822791</v>
      </c>
      <c r="AA55" s="48">
        <f>'PDA Trafego mensal'!F56/'PdT + PDA Trafego mensal'!F55</f>
        <v>0.66085271317829464</v>
      </c>
      <c r="AB55" s="30">
        <f>'PDA Trafego mensal'!G56/'PdT + PDA Trafego mensal'!G55</f>
        <v>0.66691938201720424</v>
      </c>
      <c r="AC55" s="38">
        <f>'PDA Trafego mensal'!H56/'PdT + PDA Trafego mensal'!H55</f>
        <v>0.59403635195760607</v>
      </c>
      <c r="AD55" s="48">
        <f>'PDA Trafego mensal'!I56/'PdT + PDA Trafego mensal'!I55</f>
        <v>0.91745400298359026</v>
      </c>
    </row>
    <row r="56" spans="1:30" ht="15.75" x14ac:dyDescent="0.25">
      <c r="A56" s="5">
        <v>43770</v>
      </c>
      <c r="B56" s="39" t="s">
        <v>35</v>
      </c>
      <c r="C56" s="6">
        <f>'PdT Trafego mensal'!C100+'PDA Trafego mensal'!C57</f>
        <v>60645</v>
      </c>
      <c r="D56" s="6">
        <f>'PdT Trafego mensal'!D100+'PDA Trafego mensal'!D57</f>
        <v>883850</v>
      </c>
      <c r="E56" s="6">
        <f>'PdT Trafego mensal'!E100+'PDA Trafego mensal'!E57</f>
        <v>2758161</v>
      </c>
      <c r="F56" s="28">
        <f>'PdT Trafego mensal'!F100+'PDA Trafego mensal'!F57</f>
        <v>209.27</v>
      </c>
      <c r="G56" s="46">
        <f>'PdT Trafego mensal'!G100+'PDA Trafego mensal'!G57</f>
        <v>710042</v>
      </c>
      <c r="H56" s="6">
        <f>'PdT Trafego mensal'!H100+'PDA Trafego mensal'!H57</f>
        <v>803056</v>
      </c>
      <c r="I56" s="28">
        <f>'PdT Trafego mensal'!I100+'PDA Trafego mensal'!I57</f>
        <v>81.94</v>
      </c>
      <c r="J56" s="47">
        <f t="shared" si="0"/>
        <v>0.44547685790505254</v>
      </c>
      <c r="K56" s="38">
        <f t="shared" si="1"/>
        <v>0.22550043987771595</v>
      </c>
      <c r="L56" s="48">
        <f t="shared" si="2"/>
        <v>0.28137769994162282</v>
      </c>
      <c r="N56" s="39" t="s">
        <v>35</v>
      </c>
      <c r="O56" s="38">
        <f>('PdT Trafego mensal'!C100/'PdT + PDA Trafego mensal'!C56)</f>
        <v>0.4542501442822986</v>
      </c>
      <c r="P56" s="38">
        <f>('PdT Trafego mensal'!D100/'PdT + PDA Trafego mensal'!D56)</f>
        <v>0.60288623635232219</v>
      </c>
      <c r="Q56" s="38">
        <f>('PdT Trafego mensal'!E100/'PdT + PDA Trafego mensal'!E56)</f>
        <v>0.66779567980259313</v>
      </c>
      <c r="R56" s="48">
        <f>('PdT Trafego mensal'!F100/'PdT + PDA Trafego mensal'!F56)</f>
        <v>0.25698857934725472</v>
      </c>
      <c r="S56" s="30">
        <f>('PdT Trafego mensal'!G100/'PdT + PDA Trafego mensal'!G56)</f>
        <v>0.521908563155419</v>
      </c>
      <c r="T56" s="38">
        <f>('PdT Trafego mensal'!H100/'PdT + PDA Trafego mensal'!H56)</f>
        <v>0.54694442230678808</v>
      </c>
      <c r="U56" s="48">
        <f>('PdT Trafego mensal'!I100/'PdT + PDA Trafego mensal'!I56)</f>
        <v>9.2140590676104472E-2</v>
      </c>
      <c r="W56" s="39" t="s">
        <v>35</v>
      </c>
      <c r="X56" s="38">
        <f>'PDA Trafego mensal'!C57/'PdT + PDA Trafego mensal'!C56</f>
        <v>0.5457498557177014</v>
      </c>
      <c r="Y56" s="38">
        <f>'PDA Trafego mensal'!D57/'PdT + PDA Trafego mensal'!D56</f>
        <v>0.39711376364767775</v>
      </c>
      <c r="Z56" s="38">
        <f>'PDA Trafego mensal'!E57/'PdT + PDA Trafego mensal'!E56</f>
        <v>0.33220432019740692</v>
      </c>
      <c r="AA56" s="48">
        <f>'PDA Trafego mensal'!F57/'PdT + PDA Trafego mensal'!F56</f>
        <v>0.74301142065274528</v>
      </c>
      <c r="AB56" s="30">
        <f>'PDA Trafego mensal'!G57/'PdT + PDA Trafego mensal'!G56</f>
        <v>0.47809143684458105</v>
      </c>
      <c r="AC56" s="38">
        <f>'PDA Trafego mensal'!H57/'PdT + PDA Trafego mensal'!H56</f>
        <v>0.45305557769321192</v>
      </c>
      <c r="AD56" s="48">
        <f>'PDA Trafego mensal'!I57/'PdT + PDA Trafego mensal'!I56</f>
        <v>0.90785940932389553</v>
      </c>
    </row>
    <row r="57" spans="1:30" ht="15.75" x14ac:dyDescent="0.25">
      <c r="A57" s="5">
        <v>43800</v>
      </c>
      <c r="B57" s="51" t="s">
        <v>35</v>
      </c>
      <c r="C57" s="6">
        <f>'PdT Trafego mensal'!C101+'PDA Trafego mensal'!C58</f>
        <v>48691</v>
      </c>
      <c r="D57" s="6">
        <f>'PdT Trafego mensal'!D101+'PDA Trafego mensal'!D58</f>
        <v>698444</v>
      </c>
      <c r="E57" s="6">
        <f>'PdT Trafego mensal'!E101+'PDA Trafego mensal'!E58</f>
        <v>2198584</v>
      </c>
      <c r="F57" s="28">
        <f>'PdT Trafego mensal'!F101+'PDA Trafego mensal'!F58</f>
        <v>136.72999999999999</v>
      </c>
      <c r="G57" s="46">
        <f>'PdT Trafego mensal'!G101+'PDA Trafego mensal'!G58</f>
        <v>925269</v>
      </c>
      <c r="H57" s="6">
        <f>'PdT Trafego mensal'!H101+'PDA Trafego mensal'!H58</f>
        <v>1017531</v>
      </c>
      <c r="I57" s="28">
        <f>'PdT Trafego mensal'!I101+'PDA Trafego mensal'!I58</f>
        <v>79.13000000000001</v>
      </c>
      <c r="J57" s="47">
        <f>G57/SUM(D57,G57)</f>
        <v>0.56984762701290192</v>
      </c>
      <c r="K57" s="38">
        <f t="shared" si="1"/>
        <v>0.31638514170046778</v>
      </c>
      <c r="L57" s="48">
        <f>I57/SUM(F57,I57)</f>
        <v>0.36658019086444921</v>
      </c>
      <c r="N57" s="51" t="s">
        <v>35</v>
      </c>
      <c r="O57" s="38">
        <f>('PdT Trafego mensal'!C101/'PdT + PDA Trafego mensal'!C57)</f>
        <v>0.4729621490624551</v>
      </c>
      <c r="P57" s="38">
        <f>('PdT Trafego mensal'!D101/'PdT + PDA Trafego mensal'!D57)</f>
        <v>0.68475353786416659</v>
      </c>
      <c r="Q57" s="38">
        <f>('PdT Trafego mensal'!E101/'PdT + PDA Trafego mensal'!E57)</f>
        <v>0.70249078497796769</v>
      </c>
      <c r="R57" s="48">
        <f>('PdT Trafego mensal'!F101/'PdT + PDA Trafego mensal'!F57)</f>
        <v>0.35705404812404012</v>
      </c>
      <c r="S57" s="30">
        <f>('PdT Trafego mensal'!G101/'PdT + PDA Trafego mensal'!G57)</f>
        <v>0.45570855610638639</v>
      </c>
      <c r="T57" s="38">
        <f>('PdT Trafego mensal'!H101/'PdT + PDA Trafego mensal'!H57)</f>
        <v>0.47917557302922464</v>
      </c>
      <c r="U57" s="48">
        <f>('PdT Trafego mensal'!I101/'PdT + PDA Trafego mensal'!I57)</f>
        <v>9.6297232402375824E-2</v>
      </c>
      <c r="W57" s="51" t="s">
        <v>35</v>
      </c>
      <c r="X57" s="38">
        <f>'PDA Trafego mensal'!C58/'PdT + PDA Trafego mensal'!C57</f>
        <v>0.52703785093754496</v>
      </c>
      <c r="Y57" s="38">
        <f>'PDA Trafego mensal'!D58/'PdT + PDA Trafego mensal'!D57</f>
        <v>0.31524646213583335</v>
      </c>
      <c r="Z57" s="38">
        <f>'PDA Trafego mensal'!E58/'PdT + PDA Trafego mensal'!E57</f>
        <v>0.29750921502203237</v>
      </c>
      <c r="AA57" s="48">
        <f>'PDA Trafego mensal'!F58/'PdT + PDA Trafego mensal'!F57</f>
        <v>0.64294595187595993</v>
      </c>
      <c r="AB57" s="30">
        <f>'PDA Trafego mensal'!G58/'PdT + PDA Trafego mensal'!G57</f>
        <v>0.54429144389361361</v>
      </c>
      <c r="AC57" s="38">
        <f>'PDA Trafego mensal'!H58/'PdT + PDA Trafego mensal'!H57</f>
        <v>0.52082442697077536</v>
      </c>
      <c r="AD57" s="48">
        <f>'PDA Trafego mensal'!I58/'PdT + PDA Trafego mensal'!I57</f>
        <v>0.90370276759762413</v>
      </c>
    </row>
    <row r="58" spans="1:30" ht="15.75" x14ac:dyDescent="0.25">
      <c r="A58" s="5">
        <v>43831</v>
      </c>
      <c r="B58" s="51" t="s">
        <v>35</v>
      </c>
      <c r="C58" s="6">
        <f>'PdT Trafego mensal'!C102+'PDA Trafego mensal'!C59</f>
        <v>72746</v>
      </c>
      <c r="D58" s="6">
        <f>'PdT Trafego mensal'!D102+'PDA Trafego mensal'!D59</f>
        <v>1045559</v>
      </c>
      <c r="E58" s="6">
        <f>'PdT Trafego mensal'!E102+'PDA Trafego mensal'!E59</f>
        <v>3494585</v>
      </c>
      <c r="F58" s="28">
        <f>'PdT Trafego mensal'!F102+'PDA Trafego mensal'!F59</f>
        <v>168</v>
      </c>
      <c r="G58" s="46">
        <f>'PdT Trafego mensal'!G102+'PDA Trafego mensal'!G59</f>
        <v>723009</v>
      </c>
      <c r="H58" s="6">
        <f>'PdT Trafego mensal'!H102+'PDA Trafego mensal'!H59</f>
        <v>823747</v>
      </c>
      <c r="I58" s="28">
        <f>'PdT Trafego mensal'!I102+'PDA Trafego mensal'!I59</f>
        <v>69.09</v>
      </c>
      <c r="J58" s="47">
        <f>G58/SUM(D58,G58)</f>
        <v>0.40881040480207714</v>
      </c>
      <c r="K58" s="38">
        <f t="shared" ref="K58:K62" si="3">H58/SUM(E58,H58)</f>
        <v>0.19075582887096221</v>
      </c>
      <c r="L58" s="48">
        <f>I58/SUM(F58,I58)</f>
        <v>0.29140832595217009</v>
      </c>
      <c r="N58" s="51" t="s">
        <v>35</v>
      </c>
      <c r="O58" s="38">
        <f>('PdT Trafego mensal'!C102/'PdT + PDA Trafego mensal'!C58)</f>
        <v>0.45555769389382234</v>
      </c>
      <c r="P58" s="38">
        <f>('PdT Trafego mensal'!D102/'PdT + PDA Trafego mensal'!D58)</f>
        <v>0.70786823125237308</v>
      </c>
      <c r="Q58" s="38">
        <f>('PdT Trafego mensal'!E102/'PdT + PDA Trafego mensal'!E58)</f>
        <v>0.72040342415479952</v>
      </c>
      <c r="R58" s="48">
        <f>('PdT Trafego mensal'!F102/'PdT + PDA Trafego mensal'!F58)</f>
        <v>0.41672619047619053</v>
      </c>
      <c r="S58" s="30">
        <f>('PdT Trafego mensal'!G102/'PdT + PDA Trafego mensal'!G58)</f>
        <v>0.40538084588158652</v>
      </c>
      <c r="T58" s="38">
        <f>('PdT Trafego mensal'!H102/'PdT + PDA Trafego mensal'!H58)</f>
        <v>0.446315434229199</v>
      </c>
      <c r="U58" s="48">
        <f>('PdT Trafego mensal'!I102/'PdT + PDA Trafego mensal'!I58)</f>
        <v>5.8908669850919089E-2</v>
      </c>
      <c r="W58" s="51" t="s">
        <v>35</v>
      </c>
      <c r="X58" s="38">
        <f>'PDA Trafego mensal'!C59/'PdT + PDA Trafego mensal'!C58</f>
        <v>0.54444230610617761</v>
      </c>
      <c r="Y58" s="38">
        <f>'PDA Trafego mensal'!D59/'PdT + PDA Trafego mensal'!D58</f>
        <v>0.29213176874762686</v>
      </c>
      <c r="Z58" s="38">
        <f>'PDA Trafego mensal'!E59/'PdT + PDA Trafego mensal'!E58</f>
        <v>0.27959657584520048</v>
      </c>
      <c r="AA58" s="48">
        <f>'PDA Trafego mensal'!F59/'PdT + PDA Trafego mensal'!F58</f>
        <v>0.58327380952380947</v>
      </c>
      <c r="AB58" s="30">
        <f>'PDA Trafego mensal'!G59/'PdT + PDA Trafego mensal'!G58</f>
        <v>0.59461915411841348</v>
      </c>
      <c r="AC58" s="38">
        <f>'PDA Trafego mensal'!H59/'PdT + PDA Trafego mensal'!H58</f>
        <v>0.55368456577080094</v>
      </c>
      <c r="AD58" s="48">
        <f>'PDA Trafego mensal'!I59/'PdT + PDA Trafego mensal'!I58</f>
        <v>0.94109133014908075</v>
      </c>
    </row>
    <row r="59" spans="1:30" ht="15.75" x14ac:dyDescent="0.25">
      <c r="A59" s="5">
        <v>43862</v>
      </c>
      <c r="B59" s="51" t="s">
        <v>35</v>
      </c>
      <c r="C59" s="6">
        <f>'PdT Trafego mensal'!C103+'PDA Trafego mensal'!C60</f>
        <v>277743</v>
      </c>
      <c r="D59" s="6">
        <f>'PdT Trafego mensal'!D103+'PDA Trafego mensal'!D60</f>
        <v>1594607</v>
      </c>
      <c r="E59" s="6">
        <f>'PdT Trafego mensal'!E103+'PDA Trafego mensal'!E60</f>
        <v>4039137</v>
      </c>
      <c r="F59" s="28">
        <f>'PdT Trafego mensal'!F103+'PDA Trafego mensal'!F60</f>
        <v>177.98000000000002</v>
      </c>
      <c r="G59" s="46">
        <f>'PdT Trafego mensal'!G103+'PDA Trafego mensal'!G60</f>
        <v>1081015</v>
      </c>
      <c r="H59" s="6">
        <f>'PdT Trafego mensal'!H103+'PDA Trafego mensal'!H60</f>
        <v>1193934</v>
      </c>
      <c r="I59" s="28">
        <f>'PdT Trafego mensal'!I103+'PDA Trafego mensal'!I60</f>
        <v>66.87</v>
      </c>
      <c r="J59" s="47">
        <f t="shared" ref="J59:J62" si="4">G59/SUM(D59,G59)</f>
        <v>0.40402381203323939</v>
      </c>
      <c r="K59" s="38">
        <f t="shared" si="3"/>
        <v>0.22815169142555108</v>
      </c>
      <c r="L59" s="48">
        <f t="shared" ref="L59:L62" si="5">I59/SUM(F59,I59)</f>
        <v>0.27310598325505409</v>
      </c>
      <c r="N59" s="51" t="s">
        <v>35</v>
      </c>
      <c r="O59" s="38">
        <f>('PdT Trafego mensal'!C103/'PdT + PDA Trafego mensal'!C59)</f>
        <v>0.13504930817338331</v>
      </c>
      <c r="P59" s="38">
        <f>('PdT Trafego mensal'!D103/'PdT + PDA Trafego mensal'!D59)</f>
        <v>0.45416205999346548</v>
      </c>
      <c r="Q59" s="38">
        <f>('PdT Trafego mensal'!E103/'PdT + PDA Trafego mensal'!E59)</f>
        <v>0.6247505345820159</v>
      </c>
      <c r="R59" s="48">
        <f>('PdT Trafego mensal'!F103/'PdT + PDA Trafego mensal'!F59)</f>
        <v>0.3620631531632767</v>
      </c>
      <c r="S59" s="30">
        <f>('PdT Trafego mensal'!G103/'PdT + PDA Trafego mensal'!G59)</f>
        <v>0.60029971832028228</v>
      </c>
      <c r="T59" s="38">
        <f>('PdT Trafego mensal'!H103/'PdT + PDA Trafego mensal'!H59)</f>
        <v>0.61298949523172974</v>
      </c>
      <c r="U59" s="48">
        <f>('PdT Trafego mensal'!I103/'PdT + PDA Trafego mensal'!I59)</f>
        <v>0.16883505308808133</v>
      </c>
      <c r="W59" s="51" t="s">
        <v>35</v>
      </c>
      <c r="X59" s="38">
        <f>'PDA Trafego mensal'!C60/'PdT + PDA Trafego mensal'!C59</f>
        <v>0.86495069182661666</v>
      </c>
      <c r="Y59" s="38">
        <f>'PDA Trafego mensal'!D60/'PdT + PDA Trafego mensal'!D59</f>
        <v>0.54583794000653452</v>
      </c>
      <c r="Z59" s="38">
        <f>'PDA Trafego mensal'!E60/'PdT + PDA Trafego mensal'!E59</f>
        <v>0.3752494654179841</v>
      </c>
      <c r="AA59" s="48">
        <f>'PDA Trafego mensal'!F60/'PdT + PDA Trafego mensal'!F59</f>
        <v>0.63793684683672325</v>
      </c>
      <c r="AB59" s="30">
        <f>'PDA Trafego mensal'!G60/'PdT + PDA Trafego mensal'!G59</f>
        <v>0.39970028167971766</v>
      </c>
      <c r="AC59" s="38">
        <f>'PDA Trafego mensal'!H60/'PdT + PDA Trafego mensal'!H59</f>
        <v>0.38701050476827026</v>
      </c>
      <c r="AD59" s="48">
        <f>'PDA Trafego mensal'!I60/'PdT + PDA Trafego mensal'!I59</f>
        <v>0.83116494691191856</v>
      </c>
    </row>
    <row r="60" spans="1:30" ht="15.75" x14ac:dyDescent="0.25">
      <c r="A60" s="5">
        <v>43891</v>
      </c>
      <c r="B60" s="51" t="s">
        <v>35</v>
      </c>
      <c r="C60" s="6">
        <f>'PdT Trafego mensal'!C104+'PDA Trafego mensal'!C61</f>
        <v>103391</v>
      </c>
      <c r="D60" s="6">
        <f>'PdT Trafego mensal'!D104+'PDA Trafego mensal'!D61</f>
        <v>1163657</v>
      </c>
      <c r="E60" s="6">
        <f>'PdT Trafego mensal'!E104+'PDA Trafego mensal'!E61</f>
        <v>3760334</v>
      </c>
      <c r="F60" s="28">
        <f>'PdT Trafego mensal'!F104+'PDA Trafego mensal'!F61</f>
        <v>179.07999999999998</v>
      </c>
      <c r="G60" s="46">
        <f>'PdT Trafego mensal'!G104+'PDA Trafego mensal'!G61</f>
        <v>836446</v>
      </c>
      <c r="H60" s="6">
        <f>'PdT Trafego mensal'!H104+'PDA Trafego mensal'!H61</f>
        <v>959685</v>
      </c>
      <c r="I60" s="28">
        <f>'PdT Trafego mensal'!I104+'PDA Trafego mensal'!I61</f>
        <v>45.36</v>
      </c>
      <c r="J60" s="47">
        <f t="shared" si="4"/>
        <v>0.41820146262467484</v>
      </c>
      <c r="K60" s="38">
        <f t="shared" si="3"/>
        <v>0.20332227476202955</v>
      </c>
      <c r="L60" s="48">
        <f t="shared" si="5"/>
        <v>0.20210301194083052</v>
      </c>
      <c r="N60" s="51" t="s">
        <v>35</v>
      </c>
      <c r="O60" s="38">
        <f>('PdT Trafego mensal'!C104/'PdT + PDA Trafego mensal'!C60)</f>
        <v>0.31812246713930614</v>
      </c>
      <c r="P60" s="38">
        <f>('PdT Trafego mensal'!D104/'PdT + PDA Trafego mensal'!D60)</f>
        <v>0.61779974683261474</v>
      </c>
      <c r="Q60" s="38">
        <f>('PdT Trafego mensal'!E104/'PdT + PDA Trafego mensal'!E60)</f>
        <v>0.69338814052156006</v>
      </c>
      <c r="R60" s="48">
        <f>('PdT Trafego mensal'!F104/'PdT + PDA Trafego mensal'!F60)</f>
        <v>0.34928523564887204</v>
      </c>
      <c r="S60" s="30">
        <f>('PdT Trafego mensal'!G104/'PdT + PDA Trafego mensal'!G60)</f>
        <v>0.50161277595923703</v>
      </c>
      <c r="T60" s="38">
        <f>('PdT Trafego mensal'!H104/'PdT + PDA Trafego mensal'!H60)</f>
        <v>0.52846194324179285</v>
      </c>
      <c r="U60" s="48">
        <f>('PdT Trafego mensal'!I104/'PdT + PDA Trafego mensal'!I60)</f>
        <v>0.15608465608465608</v>
      </c>
      <c r="W60" s="51" t="s">
        <v>35</v>
      </c>
      <c r="X60" s="38">
        <f>'PDA Trafego mensal'!C61/'PdT + PDA Trafego mensal'!C60</f>
        <v>0.68187753286069386</v>
      </c>
      <c r="Y60" s="38">
        <f>'PDA Trafego mensal'!D61/'PdT + PDA Trafego mensal'!D60</f>
        <v>0.38220025316738526</v>
      </c>
      <c r="Z60" s="38">
        <f>'PDA Trafego mensal'!E61/'PdT + PDA Trafego mensal'!E60</f>
        <v>0.30661185947843994</v>
      </c>
      <c r="AA60" s="48">
        <f>'PDA Trafego mensal'!F61/'PdT + PDA Trafego mensal'!F60</f>
        <v>0.65071476435112807</v>
      </c>
      <c r="AB60" s="30">
        <f>'PDA Trafego mensal'!G61/'PdT + PDA Trafego mensal'!G60</f>
        <v>0.49838722404076297</v>
      </c>
      <c r="AC60" s="38">
        <f>'PDA Trafego mensal'!H61/'PdT + PDA Trafego mensal'!H60</f>
        <v>0.47153805675820715</v>
      </c>
      <c r="AD60" s="48">
        <f>'PDA Trafego mensal'!I61/'PdT + PDA Trafego mensal'!I60</f>
        <v>0.84391534391534395</v>
      </c>
    </row>
    <row r="61" spans="1:30" ht="15.75" x14ac:dyDescent="0.25">
      <c r="A61" s="5">
        <v>43922</v>
      </c>
      <c r="B61" s="51" t="s">
        <v>35</v>
      </c>
      <c r="C61" s="6">
        <f>'PdT Trafego mensal'!C105+'PDA Trafego mensal'!C62</f>
        <v>92708</v>
      </c>
      <c r="D61" s="6">
        <f>'PdT Trafego mensal'!D105+'PDA Trafego mensal'!D62</f>
        <v>1158114</v>
      </c>
      <c r="E61" s="6">
        <f>'PdT Trafego mensal'!E105+'PDA Trafego mensal'!E62</f>
        <v>3398834</v>
      </c>
      <c r="F61" s="28">
        <f>'PdT Trafego mensal'!F105+'PDA Trafego mensal'!F62</f>
        <v>190.5</v>
      </c>
      <c r="G61" s="46">
        <f>'PdT Trafego mensal'!G105+'PDA Trafego mensal'!G62</f>
        <v>1043227</v>
      </c>
      <c r="H61" s="6">
        <f>'PdT Trafego mensal'!H105+'PDA Trafego mensal'!H62</f>
        <v>1152208</v>
      </c>
      <c r="I61" s="28">
        <f>'PdT Trafego mensal'!I105+'PDA Trafego mensal'!I62</f>
        <v>61.88</v>
      </c>
      <c r="J61" s="47">
        <f t="shared" si="4"/>
        <v>0.47390522413383479</v>
      </c>
      <c r="K61" s="38">
        <f t="shared" si="3"/>
        <v>0.25317454771896192</v>
      </c>
      <c r="L61" s="48">
        <f t="shared" si="5"/>
        <v>0.2451858308899279</v>
      </c>
      <c r="N61" s="51" t="s">
        <v>35</v>
      </c>
      <c r="O61" s="38">
        <f>('PdT Trafego mensal'!C105/'PdT + PDA Trafego mensal'!C61)</f>
        <v>0.42659748888984772</v>
      </c>
      <c r="P61" s="38">
        <f>('PdT Trafego mensal'!D105/'PdT + PDA Trafego mensal'!D61)</f>
        <v>0.62483054345254441</v>
      </c>
      <c r="Q61" s="38">
        <f>('PdT Trafego mensal'!E105/'PdT + PDA Trafego mensal'!E61)</f>
        <v>0.62919871932550986</v>
      </c>
      <c r="R61" s="48">
        <f>('PdT Trafego mensal'!F105/'PdT + PDA Trafego mensal'!F61)</f>
        <v>0.25664041994750658</v>
      </c>
      <c r="S61" s="30">
        <f>('PdT Trafego mensal'!G105/'PdT + PDA Trafego mensal'!G61)</f>
        <v>0.55203134121336972</v>
      </c>
      <c r="T61" s="38">
        <f>('PdT Trafego mensal'!H105/'PdT + PDA Trafego mensal'!H61)</f>
        <v>0.55725007984669439</v>
      </c>
      <c r="U61" s="48">
        <f>('PdT Trafego mensal'!I105/'PdT + PDA Trafego mensal'!I61)</f>
        <v>0.11021331609566903</v>
      </c>
      <c r="W61" s="51" t="s">
        <v>35</v>
      </c>
      <c r="X61" s="38">
        <f>'PDA Trafego mensal'!C62/'PdT + PDA Trafego mensal'!C61</f>
        <v>0.57340251111015228</v>
      </c>
      <c r="Y61" s="38">
        <f>'PDA Trafego mensal'!D62/'PdT + PDA Trafego mensal'!D61</f>
        <v>0.37516945654745559</v>
      </c>
      <c r="Z61" s="38">
        <f>'PDA Trafego mensal'!E62/'PdT + PDA Trafego mensal'!E61</f>
        <v>0.37080128067449014</v>
      </c>
      <c r="AA61" s="48">
        <f>'PDA Trafego mensal'!F62/'PdT + PDA Trafego mensal'!F61</f>
        <v>0.74335958005249347</v>
      </c>
      <c r="AB61" s="30">
        <f>'PDA Trafego mensal'!G62/'PdT + PDA Trafego mensal'!G61</f>
        <v>0.44796865878663034</v>
      </c>
      <c r="AC61" s="38">
        <f>'PDA Trafego mensal'!H62/'PdT + PDA Trafego mensal'!H61</f>
        <v>0.44274992015330566</v>
      </c>
      <c r="AD61" s="48">
        <f>'PDA Trafego mensal'!I62/'PdT + PDA Trafego mensal'!I61</f>
        <v>0.88978668390433091</v>
      </c>
    </row>
    <row r="62" spans="1:30" ht="15.75" x14ac:dyDescent="0.25">
      <c r="A62" s="5">
        <v>43952</v>
      </c>
      <c r="B62" s="51" t="s">
        <v>35</v>
      </c>
      <c r="C62" s="6">
        <f>'PdT Trafego mensal'!C106+'PDA Trafego mensal'!C63</f>
        <v>115477</v>
      </c>
      <c r="D62" s="6">
        <f>'PdT Trafego mensal'!D106+'PDA Trafego mensal'!D63</f>
        <v>1178179</v>
      </c>
      <c r="E62" s="6">
        <f>'PdT Trafego mensal'!E106+'PDA Trafego mensal'!E63</f>
        <v>4110358</v>
      </c>
      <c r="F62" s="28">
        <f>'PdT Trafego mensal'!F106+'PDA Trafego mensal'!F63</f>
        <v>205.65</v>
      </c>
      <c r="G62" s="46">
        <f>'PdT Trafego mensal'!G106+'PDA Trafego mensal'!G63</f>
        <v>1155124</v>
      </c>
      <c r="H62" s="6">
        <f>'PdT Trafego mensal'!H106+'PDA Trafego mensal'!H63</f>
        <v>1278272</v>
      </c>
      <c r="I62" s="28">
        <f>'PdT Trafego mensal'!I106+'PDA Trafego mensal'!I63</f>
        <v>75.660000000000011</v>
      </c>
      <c r="J62" s="47">
        <f t="shared" si="4"/>
        <v>0.49505957863166505</v>
      </c>
      <c r="K62" s="38">
        <f t="shared" si="3"/>
        <v>0.23721650957664564</v>
      </c>
      <c r="L62" s="48">
        <f t="shared" si="5"/>
        <v>0.26895595606270667</v>
      </c>
      <c r="N62" s="51" t="s">
        <v>35</v>
      </c>
      <c r="O62" s="38">
        <f>('PdT Trafego mensal'!C106/'PdT + PDA Trafego mensal'!C62)</f>
        <v>0.36395992275518069</v>
      </c>
      <c r="P62" s="38">
        <f>('PdT Trafego mensal'!D106/'PdT + PDA Trafego mensal'!D62)</f>
        <v>0.62318713879639687</v>
      </c>
      <c r="Q62" s="38">
        <f>('PdT Trafego mensal'!E106/'PdT + PDA Trafego mensal'!E62)</f>
        <v>0.61694528797734893</v>
      </c>
      <c r="R62" s="48">
        <f>('PdT Trafego mensal'!F106/'PdT + PDA Trafego mensal'!F62)</f>
        <v>0.26423535132506687</v>
      </c>
      <c r="S62" s="30">
        <f>('PdT Trafego mensal'!G106/'PdT + PDA Trafego mensal'!G62)</f>
        <v>0.60803602037530169</v>
      </c>
      <c r="T62" s="38">
        <f>('PdT Trafego mensal'!H106/'PdT + PDA Trafego mensal'!H62)</f>
        <v>0.6109357006959395</v>
      </c>
      <c r="U62" s="48">
        <f>('PdT Trafego mensal'!I106/'PdT + PDA Trafego mensal'!I62)</f>
        <v>9.2254824213587092E-2</v>
      </c>
      <c r="W62" s="51" t="s">
        <v>35</v>
      </c>
      <c r="X62" s="38">
        <f>'PDA Trafego mensal'!C63/'PdT + PDA Trafego mensal'!C62</f>
        <v>0.63604007724481937</v>
      </c>
      <c r="Y62" s="38">
        <f>'PDA Trafego mensal'!D63/'PdT + PDA Trafego mensal'!D62</f>
        <v>0.37681286120360319</v>
      </c>
      <c r="Z62" s="38">
        <f>'PDA Trafego mensal'!E63/'PdT + PDA Trafego mensal'!E62</f>
        <v>0.38305471202265107</v>
      </c>
      <c r="AA62" s="48">
        <f>'PDA Trafego mensal'!F63/'PdT + PDA Trafego mensal'!F62</f>
        <v>0.73576464867493307</v>
      </c>
      <c r="AB62" s="30">
        <f>'PDA Trafego mensal'!G63/'PdT + PDA Trafego mensal'!G62</f>
        <v>0.39196397962469831</v>
      </c>
      <c r="AC62" s="38">
        <f>'PDA Trafego mensal'!H63/'PdT + PDA Trafego mensal'!H62</f>
        <v>0.3890642993040605</v>
      </c>
      <c r="AD62" s="48">
        <f>'PDA Trafego mensal'!I63/'PdT + PDA Trafego mensal'!I62</f>
        <v>0.90774517578641289</v>
      </c>
    </row>
    <row r="63" spans="1:30" ht="15.75" x14ac:dyDescent="0.25">
      <c r="A63" s="5">
        <v>43983</v>
      </c>
      <c r="B63" s="51" t="s">
        <v>35</v>
      </c>
      <c r="C63" s="6">
        <f>'PdT Trafego mensal'!C107+'PDA Trafego mensal'!C64</f>
        <v>63708</v>
      </c>
      <c r="D63" s="6">
        <f>'PdT Trafego mensal'!D107+'PDA Trafego mensal'!D64</f>
        <v>598412</v>
      </c>
      <c r="E63" s="6">
        <f>'PdT Trafego mensal'!E107+'PDA Trafego mensal'!E64</f>
        <v>3005880</v>
      </c>
      <c r="F63" s="28">
        <f>'PdT Trafego mensal'!F107+'PDA Trafego mensal'!F64</f>
        <v>141.54000000000002</v>
      </c>
      <c r="G63" s="46">
        <f>'PdT Trafego mensal'!G107+'PDA Trafego mensal'!G64</f>
        <v>953855</v>
      </c>
      <c r="H63" s="6">
        <f>'PdT Trafego mensal'!H107+'PDA Trafego mensal'!H64</f>
        <v>1042997</v>
      </c>
      <c r="I63" s="28">
        <f>'PdT Trafego mensal'!I107+'PDA Trafego mensal'!I64</f>
        <v>58.97</v>
      </c>
      <c r="J63" s="47">
        <f t="shared" ref="J63:J65" si="6">G63/SUM(D63,G63)</f>
        <v>0.61449157909045282</v>
      </c>
      <c r="K63" s="38">
        <f t="shared" ref="K63:K65" si="7">H63/SUM(E63,H63)</f>
        <v>0.25760155223287839</v>
      </c>
      <c r="L63" s="48">
        <f t="shared" ref="L63:L65" si="8">I63/SUM(F63,I63)</f>
        <v>0.29410004488554181</v>
      </c>
      <c r="N63" s="51" t="s">
        <v>35</v>
      </c>
      <c r="O63" s="38">
        <f>('PdT Trafego mensal'!C107/'PdT + PDA Trafego mensal'!C63)</f>
        <v>0.38403340239844291</v>
      </c>
      <c r="P63" s="38">
        <f>('PdT Trafego mensal'!D107/'PdT + PDA Trafego mensal'!D63)</f>
        <v>0.51117958864461277</v>
      </c>
      <c r="Q63" s="38">
        <f>('PdT Trafego mensal'!E107/'PdT + PDA Trafego mensal'!E63)</f>
        <v>0.67744121521817235</v>
      </c>
      <c r="R63" s="48">
        <f>('PdT Trafego mensal'!F107/'PdT + PDA Trafego mensal'!F63)</f>
        <v>0.2989260986293627</v>
      </c>
      <c r="S63" s="30">
        <f>('PdT Trafego mensal'!G107/'PdT + PDA Trafego mensal'!G63)</f>
        <v>0.45035775877885004</v>
      </c>
      <c r="T63" s="38">
        <f>('PdT Trafego mensal'!H107/'PdT + PDA Trafego mensal'!H63)</f>
        <v>0.46947210778170984</v>
      </c>
      <c r="U63" s="48">
        <f>('PdT Trafego mensal'!I107/'PdT + PDA Trafego mensal'!I63)</f>
        <v>5.1042903171103951E-2</v>
      </c>
      <c r="W63" s="51" t="s">
        <v>35</v>
      </c>
      <c r="X63" s="38">
        <f>'PDA Trafego mensal'!C64/'PdT + PDA Trafego mensal'!C63</f>
        <v>0.61596659760155714</v>
      </c>
      <c r="Y63" s="38">
        <f>'PDA Trafego mensal'!D64/'PdT + PDA Trafego mensal'!D63</f>
        <v>0.48882041135538729</v>
      </c>
      <c r="Z63" s="38">
        <f>'PDA Trafego mensal'!E64/'PdT + PDA Trafego mensal'!E63</f>
        <v>0.32255878478182765</v>
      </c>
      <c r="AA63" s="48">
        <f>'PDA Trafego mensal'!F64/'PdT + PDA Trafego mensal'!F63</f>
        <v>0.70107390137063719</v>
      </c>
      <c r="AB63" s="30">
        <f>'PDA Trafego mensal'!G64/'PdT + PDA Trafego mensal'!G63</f>
        <v>0.54964224122115002</v>
      </c>
      <c r="AC63" s="38">
        <f>'PDA Trafego mensal'!H64/'PdT + PDA Trafego mensal'!H63</f>
        <v>0.53052789221829022</v>
      </c>
      <c r="AD63" s="48">
        <f>'PDA Trafego mensal'!I64/'PdT + PDA Trafego mensal'!I63</f>
        <v>0.94895709682889606</v>
      </c>
    </row>
    <row r="64" spans="1:30" ht="15.75" x14ac:dyDescent="0.25">
      <c r="A64" s="5">
        <v>44013</v>
      </c>
      <c r="B64" s="51" t="s">
        <v>35</v>
      </c>
      <c r="C64" s="6">
        <f>'PdT Trafego mensal'!C108+'PDA Trafego mensal'!C65</f>
        <v>78166</v>
      </c>
      <c r="D64" s="6">
        <f>'PdT Trafego mensal'!D108+'PDA Trafego mensal'!D65</f>
        <v>895769</v>
      </c>
      <c r="E64" s="6">
        <f>'PdT Trafego mensal'!E108+'PDA Trafego mensal'!E65</f>
        <v>3368672</v>
      </c>
      <c r="F64" s="28">
        <f>'PdT Trafego mensal'!F108+'PDA Trafego mensal'!F65</f>
        <v>146.79000000000002</v>
      </c>
      <c r="G64" s="46">
        <f>'PdT Trafego mensal'!G108+'PDA Trafego mensal'!G65</f>
        <v>1178000</v>
      </c>
      <c r="H64" s="6">
        <f>'PdT Trafego mensal'!H108+'PDA Trafego mensal'!H65</f>
        <v>1258674</v>
      </c>
      <c r="I64" s="28">
        <f>'PdT Trafego mensal'!I108+'PDA Trafego mensal'!I65</f>
        <v>67.28</v>
      </c>
      <c r="J64" s="47">
        <f t="shared" ref="J64" si="9">G64/SUM(D64,G64)</f>
        <v>0.56804783946524418</v>
      </c>
      <c r="K64" s="38">
        <f t="shared" ref="K64" si="10">H64/SUM(E64,H64)</f>
        <v>0.27200775563357482</v>
      </c>
      <c r="L64" s="48">
        <f t="shared" ref="L64" si="11">I64/SUM(F64,I64)</f>
        <v>0.31428971831643854</v>
      </c>
      <c r="N64" s="51" t="s">
        <v>35</v>
      </c>
      <c r="O64" s="38">
        <f>('PdT Trafego mensal'!C108/'PdT + PDA Trafego mensal'!C64)</f>
        <v>0.39437863009492619</v>
      </c>
      <c r="P64" s="38">
        <f>('PdT Trafego mensal'!D108/'PdT + PDA Trafego mensal'!D64)</f>
        <v>0.63185821344565396</v>
      </c>
      <c r="Q64" s="38">
        <f>('PdT Trafego mensal'!E108/'PdT + PDA Trafego mensal'!E64)</f>
        <v>0.67592867456374495</v>
      </c>
      <c r="R64" s="48">
        <f>('PdT Trafego mensal'!F108/'PdT + PDA Trafego mensal'!F64)</f>
        <v>0.33517269568771713</v>
      </c>
      <c r="S64" s="30">
        <f>('PdT Trafego mensal'!G108/'PdT + PDA Trafego mensal'!G64)</f>
        <v>0.44150594227504242</v>
      </c>
      <c r="T64" s="38">
        <f>('PdT Trafego mensal'!H108/'PdT + PDA Trafego mensal'!H64)</f>
        <v>0.45261521251729997</v>
      </c>
      <c r="U64" s="48">
        <f>('PdT Trafego mensal'!I108/'PdT + PDA Trafego mensal'!I64)</f>
        <v>5.4250891795481565E-2</v>
      </c>
      <c r="W64" s="51" t="s">
        <v>35</v>
      </c>
      <c r="X64" s="38">
        <f>'PDA Trafego mensal'!C65/'PdT + PDA Trafego mensal'!C64</f>
        <v>0.60562136990507387</v>
      </c>
      <c r="Y64" s="38">
        <f>'PDA Trafego mensal'!D65/'PdT + PDA Trafego mensal'!D64</f>
        <v>0.36814178655434604</v>
      </c>
      <c r="Z64" s="38">
        <f>'PDA Trafego mensal'!E65/'PdT + PDA Trafego mensal'!E64</f>
        <v>0.324071325436255</v>
      </c>
      <c r="AA64" s="48">
        <f>'PDA Trafego mensal'!F65/'PdT + PDA Trafego mensal'!F64</f>
        <v>0.66482730431228276</v>
      </c>
      <c r="AB64" s="30">
        <f>'PDA Trafego mensal'!G65/'PdT + PDA Trafego mensal'!G64</f>
        <v>0.55849405772495753</v>
      </c>
      <c r="AC64" s="38">
        <f>'PDA Trafego mensal'!H65/'PdT + PDA Trafego mensal'!H64</f>
        <v>0.54738478748270003</v>
      </c>
      <c r="AD64" s="48">
        <f>'PDA Trafego mensal'!I65/'PdT + PDA Trafego mensal'!I64</f>
        <v>0.94574910820451841</v>
      </c>
    </row>
    <row r="65" spans="1:30" ht="15.75" x14ac:dyDescent="0.25">
      <c r="A65" s="5">
        <v>44044</v>
      </c>
      <c r="B65" s="51" t="s">
        <v>35</v>
      </c>
      <c r="C65" s="6">
        <f>'PdT Trafego mensal'!C109+'PDA Trafego mensal'!C66</f>
        <v>81592</v>
      </c>
      <c r="D65" s="6">
        <f>'PdT Trafego mensal'!D109+'PDA Trafego mensal'!D66</f>
        <v>1112749</v>
      </c>
      <c r="E65" s="6">
        <f>'PdT Trafego mensal'!E109+'PDA Trafego mensal'!E66</f>
        <v>3499666</v>
      </c>
      <c r="F65" s="28">
        <f>'PdT Trafego mensal'!F109+'PDA Trafego mensal'!F66</f>
        <v>150.69999999999999</v>
      </c>
      <c r="G65" s="46">
        <f>'PdT Trafego mensal'!G109+'PDA Trafego mensal'!G66</f>
        <v>1398011</v>
      </c>
      <c r="H65" s="6">
        <f>'PdT Trafego mensal'!H109+'PDA Trafego mensal'!H66</f>
        <v>1481119</v>
      </c>
      <c r="I65" s="28">
        <f>'PdT Trafego mensal'!I109+'PDA Trafego mensal'!I66</f>
        <v>91.58</v>
      </c>
      <c r="J65" s="47">
        <f t="shared" si="6"/>
        <v>0.55680789880354953</v>
      </c>
      <c r="K65" s="38">
        <f t="shared" si="7"/>
        <v>0.29736657976604092</v>
      </c>
      <c r="L65" s="48">
        <f t="shared" si="8"/>
        <v>0.3779924054812614</v>
      </c>
      <c r="N65" s="51" t="s">
        <v>35</v>
      </c>
      <c r="O65" s="38">
        <f>('PdT Trafego mensal'!C109/'PdT + PDA Trafego mensal'!C65)</f>
        <v>0.41696489851946267</v>
      </c>
      <c r="P65" s="38">
        <f>('PdT Trafego mensal'!D109/'PdT + PDA Trafego mensal'!D65)</f>
        <v>0.69931134514612014</v>
      </c>
      <c r="Q65" s="38">
        <f>('PdT Trafego mensal'!E109/'PdT + PDA Trafego mensal'!E65)</f>
        <v>0.68844941202960508</v>
      </c>
      <c r="R65" s="48">
        <f>('PdT Trafego mensal'!F109/'PdT + PDA Trafego mensal'!F65)</f>
        <v>0.37053749170537498</v>
      </c>
      <c r="S65" s="30">
        <f>('PdT Trafego mensal'!G109/'PdT + PDA Trafego mensal'!G65)</f>
        <v>0.40494960340083164</v>
      </c>
      <c r="T65" s="38">
        <f>('PdT Trafego mensal'!H109/'PdT + PDA Trafego mensal'!H65)</f>
        <v>0.41402007536193919</v>
      </c>
      <c r="U65" s="48">
        <f>('PdT Trafego mensal'!I109/'PdT + PDA Trafego mensal'!I65)</f>
        <v>4.9246560384363397E-2</v>
      </c>
      <c r="W65" s="51" t="s">
        <v>35</v>
      </c>
      <c r="X65" s="38">
        <f>'PDA Trafego mensal'!C66/'PdT + PDA Trafego mensal'!C65</f>
        <v>0.58303510148053728</v>
      </c>
      <c r="Y65" s="38">
        <f>'PDA Trafego mensal'!D66/'PdT + PDA Trafego mensal'!D65</f>
        <v>0.30068865485387991</v>
      </c>
      <c r="Z65" s="38">
        <f>'PDA Trafego mensal'!E66/'PdT + PDA Trafego mensal'!E65</f>
        <v>0.31155058797039487</v>
      </c>
      <c r="AA65" s="48">
        <f>'PDA Trafego mensal'!F66/'PdT + PDA Trafego mensal'!F65</f>
        <v>0.62946250829462513</v>
      </c>
      <c r="AB65" s="30">
        <f>'PDA Trafego mensal'!G66/'PdT + PDA Trafego mensal'!G65</f>
        <v>0.59505039659916836</v>
      </c>
      <c r="AC65" s="38">
        <f>'PDA Trafego mensal'!H66/'PdT + PDA Trafego mensal'!H65</f>
        <v>0.58597992463806081</v>
      </c>
      <c r="AD65" s="48">
        <f>'PDA Trafego mensal'!I66/'PdT + PDA Trafego mensal'!I65</f>
        <v>0.95075343961563652</v>
      </c>
    </row>
    <row r="66" spans="1:30" ht="15.75" x14ac:dyDescent="0.25">
      <c r="A66" s="5">
        <v>44075</v>
      </c>
      <c r="B66" s="51" t="s">
        <v>35</v>
      </c>
      <c r="C66" s="6">
        <f>'PdT Trafego mensal'!C110+'PDA Trafego mensal'!C67</f>
        <v>81604</v>
      </c>
      <c r="D66" s="6">
        <f>'PdT Trafego mensal'!D110+'PDA Trafego mensal'!D67</f>
        <v>860356</v>
      </c>
      <c r="E66" s="6">
        <f>'PdT Trafego mensal'!E110+'PDA Trafego mensal'!E67</f>
        <v>3332148</v>
      </c>
      <c r="F66" s="28">
        <f>'PdT Trafego mensal'!F110+'PDA Trafego mensal'!F67</f>
        <v>149.92000000000002</v>
      </c>
      <c r="G66" s="46">
        <f>'PdT Trafego mensal'!G110+'PDA Trafego mensal'!G67</f>
        <v>1389912</v>
      </c>
      <c r="H66" s="6">
        <f>'PdT Trafego mensal'!H110+'PDA Trafego mensal'!H67</f>
        <v>1481767</v>
      </c>
      <c r="I66" s="28">
        <f>'PdT Trafego mensal'!I110+'PDA Trafego mensal'!I67</f>
        <v>115.59</v>
      </c>
      <c r="J66" s="47">
        <f t="shared" ref="J66:L66" si="12">G66/SUM(D66,G66)</f>
        <v>0.61766509589080054</v>
      </c>
      <c r="K66" s="38">
        <f t="shared" si="12"/>
        <v>0.30780913248364378</v>
      </c>
      <c r="L66" s="48">
        <f t="shared" si="12"/>
        <v>0.43535083424353133</v>
      </c>
      <c r="N66" s="51" t="s">
        <v>35</v>
      </c>
      <c r="O66" s="38">
        <f>('PdT Trafego mensal'!C110/'PdT + PDA Trafego mensal'!C66)</f>
        <v>0.36186951620018626</v>
      </c>
      <c r="P66" s="38">
        <f>('PdT Trafego mensal'!D110/'PdT + PDA Trafego mensal'!D66)</f>
        <v>0.58780783768579514</v>
      </c>
      <c r="Q66" s="38">
        <f>('PdT Trafego mensal'!E110/'PdT + PDA Trafego mensal'!E66)</f>
        <v>0.64439934840829394</v>
      </c>
      <c r="R66" s="48">
        <f>('PdT Trafego mensal'!F110/'PdT + PDA Trafego mensal'!F66)</f>
        <v>0.31816969050160082</v>
      </c>
      <c r="S66" s="30">
        <f>('PdT Trafego mensal'!G110/'PdT + PDA Trafego mensal'!G66)</f>
        <v>0.38176229862034433</v>
      </c>
      <c r="T66" s="38">
        <f>('PdT Trafego mensal'!H110/'PdT + PDA Trafego mensal'!H66)</f>
        <v>0.39375961267864651</v>
      </c>
      <c r="U66" s="48">
        <f>('PdT Trafego mensal'!I110/'PdT + PDA Trafego mensal'!I66)</f>
        <v>4.1785621593563457E-2</v>
      </c>
      <c r="W66" s="51" t="s">
        <v>35</v>
      </c>
      <c r="X66" s="38">
        <f>'PDA Trafego mensal'!C67/'PdT + PDA Trafego mensal'!C66</f>
        <v>0.63813048379981374</v>
      </c>
      <c r="Y66" s="38">
        <f>'PDA Trafego mensal'!D67/'PdT + PDA Trafego mensal'!D66</f>
        <v>0.4121921623142048</v>
      </c>
      <c r="Z66" s="38">
        <f>'PDA Trafego mensal'!E67/'PdT + PDA Trafego mensal'!E66</f>
        <v>0.35560065159170601</v>
      </c>
      <c r="AA66" s="48">
        <f>'PDA Trafego mensal'!F67/'PdT + PDA Trafego mensal'!F66</f>
        <v>0.68183030949839907</v>
      </c>
      <c r="AB66" s="30">
        <f>'PDA Trafego mensal'!G67/'PdT + PDA Trafego mensal'!G66</f>
        <v>0.61823770137965572</v>
      </c>
      <c r="AC66" s="38">
        <f>'PDA Trafego mensal'!H67/'PdT + PDA Trafego mensal'!H66</f>
        <v>0.60624038732135355</v>
      </c>
      <c r="AD66" s="48">
        <f>'PDA Trafego mensal'!I67/'PdT + PDA Trafego mensal'!I66</f>
        <v>0.95821437840643653</v>
      </c>
    </row>
    <row r="67" spans="1:30" ht="15.75" x14ac:dyDescent="0.25">
      <c r="A67" s="5">
        <v>44105</v>
      </c>
      <c r="B67" s="51" t="s">
        <v>35</v>
      </c>
      <c r="C67" s="6">
        <f>'PdT Trafego mensal'!C111+'PDA Trafego mensal'!C68</f>
        <v>86857</v>
      </c>
      <c r="D67" s="6">
        <f>'PdT Trafego mensal'!D111+'PDA Trafego mensal'!D68</f>
        <v>868438</v>
      </c>
      <c r="E67" s="6">
        <f>'PdT Trafego mensal'!E111+'PDA Trafego mensal'!E68</f>
        <v>3084368</v>
      </c>
      <c r="F67" s="28">
        <f>'PdT Trafego mensal'!F111+'PDA Trafego mensal'!F68</f>
        <v>148.03</v>
      </c>
      <c r="G67" s="46">
        <f>'PdT Trafego mensal'!G111+'PDA Trafego mensal'!G68</f>
        <v>1606291</v>
      </c>
      <c r="H67" s="6">
        <f>'PdT Trafego mensal'!H111+'PDA Trafego mensal'!H68</f>
        <v>1686056</v>
      </c>
      <c r="I67" s="28">
        <f>'PdT Trafego mensal'!I111+'PDA Trafego mensal'!I68</f>
        <v>108.00999999999999</v>
      </c>
      <c r="J67" s="47">
        <f t="shared" ref="J67:L79" si="13">G67/SUM(D67,G67)</f>
        <v>0.64907753535841706</v>
      </c>
      <c r="K67" s="38">
        <f t="shared" si="13"/>
        <v>0.353439442699433</v>
      </c>
      <c r="L67" s="48">
        <f t="shared" si="13"/>
        <v>0.42184814872676146</v>
      </c>
      <c r="N67" s="51" t="s">
        <v>35</v>
      </c>
      <c r="O67" s="38">
        <f>('PdT Trafego mensal'!C111/'PdT + PDA Trafego mensal'!C67)</f>
        <v>0.60588093072521498</v>
      </c>
      <c r="P67" s="38">
        <f>('PdT Trafego mensal'!D111/'PdT + PDA Trafego mensal'!D67)</f>
        <v>0.69349567844797211</v>
      </c>
      <c r="Q67" s="38">
        <f>('PdT Trafego mensal'!E111/'PdT + PDA Trafego mensal'!E67)</f>
        <v>0.72590430195099931</v>
      </c>
      <c r="R67" s="48">
        <f>('PdT Trafego mensal'!F111/'PdT + PDA Trafego mensal'!F67)</f>
        <v>0.3229750726204148</v>
      </c>
      <c r="S67" s="30">
        <f>('PdT Trafego mensal'!G111/'PdT + PDA Trafego mensal'!G67)</f>
        <v>0.41579576801463747</v>
      </c>
      <c r="T67" s="38">
        <f>('PdT Trafego mensal'!H111/'PdT + PDA Trafego mensal'!H67)</f>
        <v>0.42217814829400685</v>
      </c>
      <c r="U67" s="48">
        <f>('PdT Trafego mensal'!I111/'PdT + PDA Trafego mensal'!I67)</f>
        <v>7.0919359318581621E-2</v>
      </c>
      <c r="W67" s="51" t="s">
        <v>35</v>
      </c>
      <c r="X67" s="38">
        <f>'PDA Trafego mensal'!C68/'PdT + PDA Trafego mensal'!C67</f>
        <v>0.39411906927478502</v>
      </c>
      <c r="Y67" s="38">
        <f>'PDA Trafego mensal'!D68/'PdT + PDA Trafego mensal'!D67</f>
        <v>0.30650432155202789</v>
      </c>
      <c r="Z67" s="38">
        <f>'PDA Trafego mensal'!E68/'PdT + PDA Trafego mensal'!E67</f>
        <v>0.27409569804900064</v>
      </c>
      <c r="AA67" s="48">
        <f>'PDA Trafego mensal'!F68/'PdT + PDA Trafego mensal'!F67</f>
        <v>0.6770249273795852</v>
      </c>
      <c r="AB67" s="30">
        <f>'PDA Trafego mensal'!G68/'PdT + PDA Trafego mensal'!G67</f>
        <v>0.58420423198536253</v>
      </c>
      <c r="AC67" s="38">
        <f>'PDA Trafego mensal'!H68/'PdT + PDA Trafego mensal'!H67</f>
        <v>0.57782185170599321</v>
      </c>
      <c r="AD67" s="48">
        <f>'PDA Trafego mensal'!I68/'PdT + PDA Trafego mensal'!I67</f>
        <v>0.92908064068141838</v>
      </c>
    </row>
    <row r="68" spans="1:30" ht="15.75" x14ac:dyDescent="0.25">
      <c r="A68" s="5">
        <v>44136</v>
      </c>
      <c r="B68" s="51" t="s">
        <v>35</v>
      </c>
      <c r="C68" s="6">
        <f>'PdT Trafego mensal'!C112+'PDA Trafego mensal'!C69</f>
        <v>113113</v>
      </c>
      <c r="D68" s="6">
        <f>'PdT Trafego mensal'!D112+'PDA Trafego mensal'!D69</f>
        <v>1032695</v>
      </c>
      <c r="E68" s="6">
        <f>'PdT Trafego mensal'!E112+'PDA Trafego mensal'!E69</f>
        <v>3233760</v>
      </c>
      <c r="F68" s="28">
        <f>'PdT Trafego mensal'!F112+'PDA Trafego mensal'!F69</f>
        <v>144.66</v>
      </c>
      <c r="G68" s="46">
        <f>'PdT Trafego mensal'!G112+'PDA Trafego mensal'!G69</f>
        <v>1471928</v>
      </c>
      <c r="H68" s="6">
        <f>'PdT Trafego mensal'!H112+'PDA Trafego mensal'!H69</f>
        <v>1556263</v>
      </c>
      <c r="I68" s="28">
        <f>'PdT Trafego mensal'!I112+'PDA Trafego mensal'!I69</f>
        <v>112.62</v>
      </c>
      <c r="J68" s="47">
        <f t="shared" si="13"/>
        <v>0.58768445390783364</v>
      </c>
      <c r="K68" s="38">
        <f t="shared" si="13"/>
        <v>0.32489676980674204</v>
      </c>
      <c r="L68" s="48">
        <f t="shared" si="13"/>
        <v>0.43773320895522394</v>
      </c>
      <c r="N68" s="51" t="s">
        <v>35</v>
      </c>
      <c r="O68" s="38">
        <f>('PdT Trafego mensal'!C112/'PdT + PDA Trafego mensal'!C68)</f>
        <v>0.6415177742611371</v>
      </c>
      <c r="P68" s="38">
        <f>('PdT Trafego mensal'!D112/'PdT + PDA Trafego mensal'!D68)</f>
        <v>0.72217063121250713</v>
      </c>
      <c r="Q68" s="38">
        <f>('PdT Trafego mensal'!E112/'PdT + PDA Trafego mensal'!E68)</f>
        <v>0.71007743308099547</v>
      </c>
      <c r="R68" s="48">
        <f>('PdT Trafego mensal'!F112/'PdT + PDA Trafego mensal'!F68)</f>
        <v>0.38704548596709526</v>
      </c>
      <c r="S68" s="30">
        <f>('PdT Trafego mensal'!G112/'PdT + PDA Trafego mensal'!G68)</f>
        <v>0.51825768651727533</v>
      </c>
      <c r="T68" s="38">
        <f>('PdT Trafego mensal'!H112/'PdT + PDA Trafego mensal'!H68)</f>
        <v>0.52202616138788882</v>
      </c>
      <c r="U68" s="48">
        <f>('PdT Trafego mensal'!I112/'PdT + PDA Trafego mensal'!I68)</f>
        <v>7.6540578938021658E-2</v>
      </c>
      <c r="W68" s="51" t="s">
        <v>35</v>
      </c>
      <c r="X68" s="38">
        <f>'PDA Trafego mensal'!C69/'PdT + PDA Trafego mensal'!C68</f>
        <v>0.3584822257388629</v>
      </c>
      <c r="Y68" s="38">
        <f>'PDA Trafego mensal'!D69/'PdT + PDA Trafego mensal'!D68</f>
        <v>0.27782936878749293</v>
      </c>
      <c r="Z68" s="38">
        <f>'PDA Trafego mensal'!E69/'PdT + PDA Trafego mensal'!E68</f>
        <v>0.28992256691900448</v>
      </c>
      <c r="AA68" s="48">
        <f>'PDA Trafego mensal'!F69/'PdT + PDA Trafego mensal'!F68</f>
        <v>0.6129545140329048</v>
      </c>
      <c r="AB68" s="30">
        <f>'PDA Trafego mensal'!G69/'PdT + PDA Trafego mensal'!G68</f>
        <v>0.48174231348272467</v>
      </c>
      <c r="AC68" s="38">
        <f>'PDA Trafego mensal'!H69/'PdT + PDA Trafego mensal'!H68</f>
        <v>0.47797383861211118</v>
      </c>
      <c r="AD68" s="48">
        <f>'PDA Trafego mensal'!I69/'PdT + PDA Trafego mensal'!I68</f>
        <v>0.92345942106197831</v>
      </c>
    </row>
    <row r="69" spans="1:30" ht="15.75" x14ac:dyDescent="0.25">
      <c r="A69" s="5">
        <v>44166</v>
      </c>
      <c r="B69" s="51" t="s">
        <v>35</v>
      </c>
      <c r="C69" s="6">
        <f>'PdT Trafego mensal'!C113+'PDA Trafego mensal'!C70</f>
        <v>59710</v>
      </c>
      <c r="D69" s="6">
        <f>'PdT Trafego mensal'!D113+'PDA Trafego mensal'!D70</f>
        <v>607481</v>
      </c>
      <c r="E69" s="6">
        <f>'PdT Trafego mensal'!E113+'PDA Trafego mensal'!E70</f>
        <v>2728384</v>
      </c>
      <c r="F69" s="28">
        <f>'PdT Trafego mensal'!F113+'PDA Trafego mensal'!F70</f>
        <v>103.97</v>
      </c>
      <c r="G69" s="46">
        <f>'PdT Trafego mensal'!G113+'PDA Trafego mensal'!G70</f>
        <v>1547381</v>
      </c>
      <c r="H69" s="6">
        <f>'PdT Trafego mensal'!H113+'PDA Trafego mensal'!H70</f>
        <v>1694992</v>
      </c>
      <c r="I69" s="28">
        <f>'PdT Trafego mensal'!I113+'PDA Trafego mensal'!I70</f>
        <v>62.31</v>
      </c>
      <c r="J69" s="47">
        <f t="shared" ref="J69:L73" si="14">G69/SUM(D69,G69)</f>
        <v>0.71808821168130488</v>
      </c>
      <c r="K69" s="38">
        <f t="shared" si="14"/>
        <v>0.38318967232267842</v>
      </c>
      <c r="L69" s="48">
        <f t="shared" si="14"/>
        <v>0.37472937214337265</v>
      </c>
      <c r="N69" s="51" t="s">
        <v>35</v>
      </c>
      <c r="O69" s="38">
        <f>('PdT Trafego mensal'!C113/'PdT + PDA Trafego mensal'!C69)</f>
        <v>0.40663205493217214</v>
      </c>
      <c r="P69" s="38">
        <f>('PdT Trafego mensal'!D113/'PdT + PDA Trafego mensal'!D69)</f>
        <v>0.57558672616921347</v>
      </c>
      <c r="Q69" s="38">
        <f>('PdT Trafego mensal'!E113/'PdT + PDA Trafego mensal'!E69)</f>
        <v>0.70229996950575868</v>
      </c>
      <c r="R69" s="48">
        <f>('PdT Trafego mensal'!F113/'PdT + PDA Trafego mensal'!F69)</f>
        <v>0.38905453496200831</v>
      </c>
      <c r="S69" s="30">
        <f>('PdT Trafego mensal'!G113/'PdT + PDA Trafego mensal'!G69)</f>
        <v>0.57134603565637676</v>
      </c>
      <c r="T69" s="38">
        <f>('PdT Trafego mensal'!H113/'PdT + PDA Trafego mensal'!H69)</f>
        <v>0.55680911768315133</v>
      </c>
      <c r="U69" s="48">
        <f>('PdT Trafego mensal'!I113/'PdT + PDA Trafego mensal'!I69)</f>
        <v>8.409565077836624E-2</v>
      </c>
      <c r="W69" s="51" t="s">
        <v>35</v>
      </c>
      <c r="X69" s="38">
        <f>'PDA Trafego mensal'!C70/'PdT + PDA Trafego mensal'!C69</f>
        <v>0.59336794506782786</v>
      </c>
      <c r="Y69" s="38">
        <f>'PDA Trafego mensal'!D70/'PdT + PDA Trafego mensal'!D69</f>
        <v>0.42441327383078647</v>
      </c>
      <c r="Z69" s="38">
        <f>'PDA Trafego mensal'!E70/'PdT + PDA Trafego mensal'!E69</f>
        <v>0.29770003049424126</v>
      </c>
      <c r="AA69" s="48">
        <f>'PDA Trafego mensal'!F70/'PdT + PDA Trafego mensal'!F69</f>
        <v>0.61094546503799174</v>
      </c>
      <c r="AB69" s="30">
        <f>'PDA Trafego mensal'!G70/'PdT + PDA Trafego mensal'!G69</f>
        <v>0.42865396434362318</v>
      </c>
      <c r="AC69" s="38">
        <f>'PDA Trafego mensal'!H70/'PdT + PDA Trafego mensal'!H69</f>
        <v>0.44319088231684867</v>
      </c>
      <c r="AD69" s="48">
        <f>'PDA Trafego mensal'!I70/'PdT + PDA Trafego mensal'!I69</f>
        <v>0.91590434922163377</v>
      </c>
    </row>
    <row r="70" spans="1:30" ht="15.75" x14ac:dyDescent="0.25">
      <c r="A70" s="5">
        <v>44197</v>
      </c>
      <c r="B70" s="51" t="s">
        <v>35</v>
      </c>
      <c r="C70" s="6">
        <f>'PdT Trafego mensal'!C114+'PDA Trafego mensal'!C71</f>
        <v>80190</v>
      </c>
      <c r="D70" s="6">
        <f>'PdT Trafego mensal'!D114+'PDA Trafego mensal'!D71</f>
        <v>782316</v>
      </c>
      <c r="E70" s="6">
        <f>'PdT Trafego mensal'!E114+'PDA Trafego mensal'!E71</f>
        <v>3008607</v>
      </c>
      <c r="F70" s="28">
        <f>'PdT Trafego mensal'!F114+'PDA Trafego mensal'!F71</f>
        <v>114.88</v>
      </c>
      <c r="G70" s="46">
        <f>'PdT Trafego mensal'!G114+'PDA Trafego mensal'!G71</f>
        <v>1173103</v>
      </c>
      <c r="H70" s="6">
        <f>'PdT Trafego mensal'!H114+'PDA Trafego mensal'!H71</f>
        <v>1298899</v>
      </c>
      <c r="I70" s="28">
        <f>'PdT Trafego mensal'!I114+'PDA Trafego mensal'!I71</f>
        <v>60.959999999999994</v>
      </c>
      <c r="J70" s="47">
        <f t="shared" si="14"/>
        <v>0.59992410833688325</v>
      </c>
      <c r="K70" s="38">
        <f t="shared" si="14"/>
        <v>0.30154316674196158</v>
      </c>
      <c r="L70" s="48">
        <f t="shared" si="14"/>
        <v>0.34667879890809827</v>
      </c>
      <c r="N70" s="51" t="s">
        <v>35</v>
      </c>
      <c r="O70" s="38">
        <f>('PdT Trafego mensal'!C114/'PdT + PDA Trafego mensal'!C70)</f>
        <v>0.75059234318493573</v>
      </c>
      <c r="P70" s="38">
        <f>('PdT Trafego mensal'!D114/'PdT + PDA Trafego mensal'!D70)</f>
        <v>0.73258376410555326</v>
      </c>
      <c r="Q70" s="38">
        <f>('PdT Trafego mensal'!E114/'PdT + PDA Trafego mensal'!E70)</f>
        <v>0.79549671991057658</v>
      </c>
      <c r="R70" s="48">
        <f>('PdT Trafego mensal'!F114/'PdT + PDA Trafego mensal'!F70)</f>
        <v>0.46248259052924795</v>
      </c>
      <c r="S70" s="30">
        <f>('PdT Trafego mensal'!G114/'PdT + PDA Trafego mensal'!G70)</f>
        <v>0.52947780373931363</v>
      </c>
      <c r="T70" s="38">
        <f>('PdT Trafego mensal'!H114/'PdT + PDA Trafego mensal'!H70)</f>
        <v>0.52474518804002468</v>
      </c>
      <c r="U70" s="48">
        <f>('PdT Trafego mensal'!I114/'PdT + PDA Trafego mensal'!I70)</f>
        <v>5.4790026246719165E-2</v>
      </c>
      <c r="W70" s="51" t="s">
        <v>35</v>
      </c>
      <c r="X70" s="38">
        <f>'PDA Trafego mensal'!C71/'PdT + PDA Trafego mensal'!C70</f>
        <v>0.24940765681506422</v>
      </c>
      <c r="Y70" s="38">
        <f>'PDA Trafego mensal'!D71/'PdT + PDA Trafego mensal'!D70</f>
        <v>0.26741623589444674</v>
      </c>
      <c r="Z70" s="38">
        <f>'PDA Trafego mensal'!E71/'PdT + PDA Trafego mensal'!E70</f>
        <v>0.20450328008942345</v>
      </c>
      <c r="AA70" s="48">
        <f>'PDA Trafego mensal'!F71/'PdT + PDA Trafego mensal'!F70</f>
        <v>0.53751740947075211</v>
      </c>
      <c r="AB70" s="30">
        <f>'PDA Trafego mensal'!G71/'PdT + PDA Trafego mensal'!G70</f>
        <v>0.47052219626068642</v>
      </c>
      <c r="AC70" s="38">
        <f>'PDA Trafego mensal'!H71/'PdT + PDA Trafego mensal'!H70</f>
        <v>0.47525481195997532</v>
      </c>
      <c r="AD70" s="48">
        <f>'PDA Trafego mensal'!I71/'PdT + PDA Trafego mensal'!I70</f>
        <v>0.94520997375328086</v>
      </c>
    </row>
    <row r="71" spans="1:30" ht="15.75" x14ac:dyDescent="0.25">
      <c r="A71" s="5">
        <v>44228</v>
      </c>
      <c r="B71" s="51" t="s">
        <v>35</v>
      </c>
      <c r="C71" s="6">
        <f>'PdT Trafego mensal'!C115+'PDA Trafego mensal'!C72</f>
        <v>90039</v>
      </c>
      <c r="D71" s="6">
        <f>'PdT Trafego mensal'!D115+'PDA Trafego mensal'!D72</f>
        <v>763374</v>
      </c>
      <c r="E71" s="6">
        <f>'PdT Trafego mensal'!E115+'PDA Trafego mensal'!E72</f>
        <v>3639396</v>
      </c>
      <c r="F71" s="28">
        <f>'PdT Trafego mensal'!F115+'PDA Trafego mensal'!F72</f>
        <v>155.76</v>
      </c>
      <c r="G71" s="46">
        <f>'PdT Trafego mensal'!G115+'PDA Trafego mensal'!G72</f>
        <v>1065151</v>
      </c>
      <c r="H71" s="6">
        <f>'PdT Trafego mensal'!H115+'PDA Trafego mensal'!H72</f>
        <v>1169152</v>
      </c>
      <c r="I71" s="28">
        <f>'PdT Trafego mensal'!I115+'PDA Trafego mensal'!I72</f>
        <v>73.819999999999993</v>
      </c>
      <c r="J71" s="47">
        <f t="shared" si="13"/>
        <v>0.58251924365267083</v>
      </c>
      <c r="K71" s="38">
        <f t="shared" si="13"/>
        <v>0.24314034090956355</v>
      </c>
      <c r="L71" s="48">
        <f t="shared" si="13"/>
        <v>0.32154368847460579</v>
      </c>
      <c r="N71" s="51" t="s">
        <v>35</v>
      </c>
      <c r="O71" s="38">
        <f>('PdT Trafego mensal'!C115/'PdT + PDA Trafego mensal'!C71)</f>
        <v>0.31157609480336301</v>
      </c>
      <c r="P71" s="38">
        <f>('PdT Trafego mensal'!D115/'PdT + PDA Trafego mensal'!D71)</f>
        <v>0.44547233728159463</v>
      </c>
      <c r="Q71" s="38">
        <f>('PdT Trafego mensal'!E115/'PdT + PDA Trafego mensal'!E71)</f>
        <v>0.61080739771104875</v>
      </c>
      <c r="R71" s="48">
        <f>('PdT Trafego mensal'!F115/'PdT + PDA Trafego mensal'!F71)</f>
        <v>0.30136106831022086</v>
      </c>
      <c r="S71" s="30">
        <f>('PdT Trafego mensal'!G115/'PdT + PDA Trafego mensal'!G71)</f>
        <v>0.50538937671747952</v>
      </c>
      <c r="T71" s="38">
        <f>('PdT Trafego mensal'!H115/'PdT + PDA Trafego mensal'!H71)</f>
        <v>0.50858742062623163</v>
      </c>
      <c r="U71" s="48">
        <f>('PdT Trafego mensal'!I115/'PdT + PDA Trafego mensal'!I71)</f>
        <v>3.6710918450284478E-2</v>
      </c>
      <c r="W71" s="51" t="s">
        <v>35</v>
      </c>
      <c r="X71" s="38">
        <f>'PDA Trafego mensal'!C72/'PdT + PDA Trafego mensal'!C71</f>
        <v>0.68842390519663699</v>
      </c>
      <c r="Y71" s="38">
        <f>'PDA Trafego mensal'!D72/'PdT + PDA Trafego mensal'!D71</f>
        <v>0.55452766271840537</v>
      </c>
      <c r="Z71" s="38">
        <f>'PDA Trafego mensal'!E72/'PdT + PDA Trafego mensal'!E71</f>
        <v>0.38919260228895125</v>
      </c>
      <c r="AA71" s="48">
        <f>'PDA Trafego mensal'!F72/'PdT + PDA Trafego mensal'!F71</f>
        <v>0.6986389316897792</v>
      </c>
      <c r="AB71" s="30">
        <f>'PDA Trafego mensal'!G72/'PdT + PDA Trafego mensal'!G71</f>
        <v>0.49461062328252053</v>
      </c>
      <c r="AC71" s="38">
        <f>'PDA Trafego mensal'!H72/'PdT + PDA Trafego mensal'!H71</f>
        <v>0.49141257937376837</v>
      </c>
      <c r="AD71" s="48">
        <f>'PDA Trafego mensal'!I72/'PdT + PDA Trafego mensal'!I71</f>
        <v>0.9632890815497156</v>
      </c>
    </row>
    <row r="72" spans="1:30" ht="15.75" x14ac:dyDescent="0.25">
      <c r="A72" s="5">
        <v>44256</v>
      </c>
      <c r="B72" s="51" t="s">
        <v>35</v>
      </c>
      <c r="C72" s="6">
        <f>'PdT Trafego mensal'!C116+'PDA Trafego mensal'!C73</f>
        <v>121018</v>
      </c>
      <c r="D72" s="6">
        <f>'PdT Trafego mensal'!D116+'PDA Trafego mensal'!D73</f>
        <v>1048288</v>
      </c>
      <c r="E72" s="6">
        <f>'PdT Trafego mensal'!E116+'PDA Trafego mensal'!E73</f>
        <v>6239210</v>
      </c>
      <c r="F72" s="28">
        <f>'PdT Trafego mensal'!F116+'PDA Trafego mensal'!F73</f>
        <v>206.46</v>
      </c>
      <c r="G72" s="46">
        <f>'PdT Trafego mensal'!G116+'PDA Trafego mensal'!G73</f>
        <v>1090357</v>
      </c>
      <c r="H72" s="6">
        <f>'PdT Trafego mensal'!H116+'PDA Trafego mensal'!H73</f>
        <v>1518173</v>
      </c>
      <c r="I72" s="28">
        <f>'PdT Trafego mensal'!I116+'PDA Trafego mensal'!I73</f>
        <v>107.33</v>
      </c>
      <c r="J72" s="47">
        <f t="shared" si="13"/>
        <v>0.50983543318316038</v>
      </c>
      <c r="K72" s="38">
        <f t="shared" si="13"/>
        <v>0.19570685113781283</v>
      </c>
      <c r="L72" s="48">
        <f t="shared" si="13"/>
        <v>0.34204404219382389</v>
      </c>
      <c r="N72" s="51" t="s">
        <v>35</v>
      </c>
      <c r="O72" s="38">
        <f>('PdT Trafego mensal'!C116/'PdT + PDA Trafego mensal'!C72)</f>
        <v>0.38507494752846683</v>
      </c>
      <c r="P72" s="38">
        <f>('PdT Trafego mensal'!D116/'PdT + PDA Trafego mensal'!D72)</f>
        <v>0.53688490185903115</v>
      </c>
      <c r="Q72" s="38">
        <f>('PdT Trafego mensal'!E116/'PdT + PDA Trafego mensal'!E72)</f>
        <v>0.74221608184369492</v>
      </c>
      <c r="R72" s="48">
        <f>('PdT Trafego mensal'!F116/'PdT + PDA Trafego mensal'!F72)</f>
        <v>0.2728857890148213</v>
      </c>
      <c r="S72" s="30">
        <f>('PdT Trafego mensal'!G116/'PdT + PDA Trafego mensal'!G72)</f>
        <v>0.38329647996023319</v>
      </c>
      <c r="T72" s="38">
        <f>('PdT Trafego mensal'!H116/'PdT + PDA Trafego mensal'!H72)</f>
        <v>0.51823869875172324</v>
      </c>
      <c r="U72" s="48">
        <f>('PdT Trafego mensal'!I116/'PdT + PDA Trafego mensal'!I72)</f>
        <v>0.23944843007546818</v>
      </c>
      <c r="W72" s="51" t="s">
        <v>35</v>
      </c>
      <c r="X72" s="38">
        <f>'PDA Trafego mensal'!C73/'PdT + PDA Trafego mensal'!C72</f>
        <v>0.61492505247153317</v>
      </c>
      <c r="Y72" s="38">
        <f>'PDA Trafego mensal'!D73/'PdT + PDA Trafego mensal'!D72</f>
        <v>0.46311509814096891</v>
      </c>
      <c r="Z72" s="38">
        <f>'PDA Trafego mensal'!E73/'PdT + PDA Trafego mensal'!E72</f>
        <v>0.25778391815630503</v>
      </c>
      <c r="AA72" s="48">
        <f>'PDA Trafego mensal'!F73/'PdT + PDA Trafego mensal'!F72</f>
        <v>0.7271142109851787</v>
      </c>
      <c r="AB72" s="30">
        <f>'PDA Trafego mensal'!G73/'PdT + PDA Trafego mensal'!G72</f>
        <v>0.61670352003976681</v>
      </c>
      <c r="AC72" s="38">
        <f>'PDA Trafego mensal'!H73/'PdT + PDA Trafego mensal'!H72</f>
        <v>0.48176130124827671</v>
      </c>
      <c r="AD72" s="48">
        <f>'PDA Trafego mensal'!I73/'PdT + PDA Trafego mensal'!I72</f>
        <v>0.76055156992453177</v>
      </c>
    </row>
    <row r="73" spans="1:30" ht="15.75" x14ac:dyDescent="0.25">
      <c r="A73" s="5">
        <v>44287</v>
      </c>
      <c r="B73" s="51" t="s">
        <v>35</v>
      </c>
      <c r="C73" s="6">
        <f>'PdT Trafego mensal'!C117+'PDA Trafego mensal'!C74</f>
        <v>102451</v>
      </c>
      <c r="D73" s="6">
        <f>'PdT Trafego mensal'!D117+'PDA Trafego mensal'!D74</f>
        <v>855155</v>
      </c>
      <c r="E73" s="6">
        <f>'PdT Trafego mensal'!E117+'PDA Trafego mensal'!E74</f>
        <v>5254626</v>
      </c>
      <c r="F73" s="28">
        <f>'PdT Trafego mensal'!F117+'PDA Trafego mensal'!F74</f>
        <v>168.13</v>
      </c>
      <c r="G73" s="46">
        <f>'PdT Trafego mensal'!G117+'PDA Trafego mensal'!G74</f>
        <v>1129174</v>
      </c>
      <c r="H73" s="6">
        <f>'PdT Trafego mensal'!H117+'PDA Trafego mensal'!H74</f>
        <v>1565772</v>
      </c>
      <c r="I73" s="28">
        <f>'PdT Trafego mensal'!I117+'PDA Trafego mensal'!I74</f>
        <v>85.33</v>
      </c>
      <c r="J73" s="47">
        <f t="shared" si="13"/>
        <v>0.56904575803709967</v>
      </c>
      <c r="K73" s="38">
        <f t="shared" si="14"/>
        <v>0.22957193993664299</v>
      </c>
      <c r="L73" s="48">
        <f t="shared" si="14"/>
        <v>0.33666061705989114</v>
      </c>
      <c r="N73" s="51" t="s">
        <v>35</v>
      </c>
      <c r="O73" s="38">
        <f>('PdT Trafego mensal'!C117/'PdT + PDA Trafego mensal'!C73)</f>
        <v>0.40080623908014562</v>
      </c>
      <c r="P73" s="38">
        <f>('PdT Trafego mensal'!D117/'PdT + PDA Trafego mensal'!D73)</f>
        <v>0.51593687694043766</v>
      </c>
      <c r="Q73" s="38">
        <f>('PdT Trafego mensal'!E117/'PdT + PDA Trafego mensal'!E73)</f>
        <v>0.73625886980348365</v>
      </c>
      <c r="R73" s="48">
        <f>('PdT Trafego mensal'!F117/'PdT + PDA Trafego mensal'!F73)</f>
        <v>0.32807946232082313</v>
      </c>
      <c r="S73" s="30">
        <f>('PdT Trafego mensal'!G117/'PdT + PDA Trafego mensal'!G73)</f>
        <v>0.30730693409518817</v>
      </c>
      <c r="T73" s="38">
        <f>('PdT Trafego mensal'!H117/'PdT + PDA Trafego mensal'!H73)</f>
        <v>0.43581888039893418</v>
      </c>
      <c r="U73" s="48">
        <f>('PdT Trafego mensal'!I117/'PdT + PDA Trafego mensal'!I73)</f>
        <v>0.25090823860307043</v>
      </c>
      <c r="W73" s="51" t="s">
        <v>35</v>
      </c>
      <c r="X73" s="38">
        <f>'PDA Trafego mensal'!C74/'PdT + PDA Trafego mensal'!C73</f>
        <v>0.59919376091985432</v>
      </c>
      <c r="Y73" s="38">
        <f>'PDA Trafego mensal'!D74/'PdT + PDA Trafego mensal'!D73</f>
        <v>0.48406312305956228</v>
      </c>
      <c r="Z73" s="38">
        <f>'PDA Trafego mensal'!E74/'PdT + PDA Trafego mensal'!E73</f>
        <v>0.26374113019651635</v>
      </c>
      <c r="AA73" s="48">
        <f>'PDA Trafego mensal'!F74/'PdT + PDA Trafego mensal'!F73</f>
        <v>0.67192053767917681</v>
      </c>
      <c r="AB73" s="30">
        <f>'PDA Trafego mensal'!G74/'PdT + PDA Trafego mensal'!G73</f>
        <v>0.69269306590481183</v>
      </c>
      <c r="AC73" s="38">
        <f>'PDA Trafego mensal'!H74/'PdT + PDA Trafego mensal'!H73</f>
        <v>0.56418111960106576</v>
      </c>
      <c r="AD73" s="48">
        <f>'PDA Trafego mensal'!I74/'PdT + PDA Trafego mensal'!I73</f>
        <v>0.74909176139692957</v>
      </c>
    </row>
    <row r="74" spans="1:30" ht="15.75" x14ac:dyDescent="0.25">
      <c r="A74" s="5">
        <v>44317</v>
      </c>
      <c r="B74" s="51" t="s">
        <v>35</v>
      </c>
      <c r="C74" s="6">
        <f>'PdT Trafego mensal'!C118+'PDA Trafego mensal'!C75</f>
        <v>97257</v>
      </c>
      <c r="D74" s="6">
        <f>'PdT Trafego mensal'!D118+'PDA Trafego mensal'!D75</f>
        <v>882598</v>
      </c>
      <c r="E74" s="6">
        <f>'PdT Trafego mensal'!E118+'PDA Trafego mensal'!E75</f>
        <v>4782530</v>
      </c>
      <c r="F74" s="28">
        <f>'PdT Trafego mensal'!F118+'PDA Trafego mensal'!F75</f>
        <v>176.76999999999998</v>
      </c>
      <c r="G74" s="46">
        <f>'PdT Trafego mensal'!G118+'PDA Trafego mensal'!G75</f>
        <v>907140</v>
      </c>
      <c r="H74" s="6">
        <f>'PdT Trafego mensal'!H118+'PDA Trafego mensal'!H75</f>
        <v>1294271</v>
      </c>
      <c r="I74" s="28">
        <f>'PdT Trafego mensal'!I118+'PDA Trafego mensal'!I75</f>
        <v>61.94</v>
      </c>
      <c r="J74" s="47">
        <f t="shared" si="13"/>
        <v>0.50685631081197358</v>
      </c>
      <c r="K74" s="38">
        <f t="shared" si="13"/>
        <v>0.2129855823812562</v>
      </c>
      <c r="L74" s="48">
        <f t="shared" si="13"/>
        <v>0.25947802773239498</v>
      </c>
      <c r="N74" s="51" t="s">
        <v>35</v>
      </c>
      <c r="O74" s="38">
        <f>('PdT Trafego mensal'!C118/'PdT + PDA Trafego mensal'!C74)</f>
        <v>0.43438518564216455</v>
      </c>
      <c r="P74" s="38">
        <f>('PdT Trafego mensal'!D118/'PdT + PDA Trafego mensal'!D74)</f>
        <v>0.56528340195649662</v>
      </c>
      <c r="Q74" s="38">
        <f>('PdT Trafego mensal'!E118/'PdT + PDA Trafego mensal'!E74)</f>
        <v>0.73589878160722466</v>
      </c>
      <c r="R74" s="48">
        <f>('PdT Trafego mensal'!F118/'PdT + PDA Trafego mensal'!F74)</f>
        <v>0.3334276178084517</v>
      </c>
      <c r="S74" s="30">
        <f>('PdT Trafego mensal'!G118/'PdT + PDA Trafego mensal'!G74)</f>
        <v>0.45224551888352404</v>
      </c>
      <c r="T74" s="38">
        <f>('PdT Trafego mensal'!H118/'PdT + PDA Trafego mensal'!H74)</f>
        <v>0.58677201297100834</v>
      </c>
      <c r="U74" s="48">
        <f>('PdT Trafego mensal'!I118/'PdT + PDA Trafego mensal'!I74)</f>
        <v>0.27736519212140781</v>
      </c>
      <c r="W74" s="51" t="s">
        <v>35</v>
      </c>
      <c r="X74" s="38">
        <f>'PDA Trafego mensal'!C75/'PdT + PDA Trafego mensal'!C74</f>
        <v>0.56561481435783545</v>
      </c>
      <c r="Y74" s="38">
        <f>'PDA Trafego mensal'!D75/'PdT + PDA Trafego mensal'!D74</f>
        <v>0.43471659804350338</v>
      </c>
      <c r="Z74" s="38">
        <f>'PDA Trafego mensal'!E75/'PdT + PDA Trafego mensal'!E74</f>
        <v>0.26410121839277539</v>
      </c>
      <c r="AA74" s="48">
        <f>'PDA Trafego mensal'!F75/'PdT + PDA Trafego mensal'!F74</f>
        <v>0.66657238219154835</v>
      </c>
      <c r="AB74" s="30">
        <f>'PDA Trafego mensal'!G75/'PdT + PDA Trafego mensal'!G74</f>
        <v>0.54775448111647596</v>
      </c>
      <c r="AC74" s="38">
        <f>'PDA Trafego mensal'!H75/'PdT + PDA Trafego mensal'!H74</f>
        <v>0.41322798702899161</v>
      </c>
      <c r="AD74" s="48">
        <f>'PDA Trafego mensal'!I75/'PdT + PDA Trafego mensal'!I74</f>
        <v>0.72263480787859213</v>
      </c>
    </row>
    <row r="75" spans="1:30" ht="15.75" x14ac:dyDescent="0.25">
      <c r="A75" s="5">
        <v>44348</v>
      </c>
      <c r="B75" s="51" t="s">
        <v>35</v>
      </c>
      <c r="C75" s="6">
        <f>'PdT Trafego mensal'!C119+'PDA Trafego mensal'!C76</f>
        <v>93218</v>
      </c>
      <c r="D75" s="6">
        <f>'PdT Trafego mensal'!D119+'PDA Trafego mensal'!D76</f>
        <v>947222</v>
      </c>
      <c r="E75" s="6">
        <f>'PdT Trafego mensal'!E119+'PDA Trafego mensal'!E76</f>
        <v>4324256</v>
      </c>
      <c r="F75" s="28">
        <f>'PdT Trafego mensal'!F119+'PDA Trafego mensal'!F76</f>
        <v>262.78999999999996</v>
      </c>
      <c r="G75" s="46">
        <f>'PdT Trafego mensal'!G119+'PDA Trafego mensal'!G76</f>
        <v>930909</v>
      </c>
      <c r="H75" s="6">
        <f>'PdT Trafego mensal'!H119+'PDA Trafego mensal'!H76</f>
        <v>1246387</v>
      </c>
      <c r="I75" s="28">
        <f>'PdT Trafego mensal'!I119+'PDA Trafego mensal'!I76</f>
        <v>153.11000000000001</v>
      </c>
      <c r="J75" s="47">
        <f t="shared" ref="J75:J77" si="15">G75/SUM(D75,G75)</f>
        <v>0.49565711869938783</v>
      </c>
      <c r="K75" s="38">
        <f t="shared" si="13"/>
        <v>0.22374203480639487</v>
      </c>
      <c r="L75" s="48">
        <f t="shared" si="13"/>
        <v>0.36814138013945663</v>
      </c>
      <c r="N75" s="51" t="s">
        <v>35</v>
      </c>
      <c r="O75" s="38">
        <f>('PdT Trafego mensal'!C119/'PdT + PDA Trafego mensal'!C75)</f>
        <v>0.42003690274410521</v>
      </c>
      <c r="P75" s="38">
        <f>('PdT Trafego mensal'!D119/'PdT + PDA Trafego mensal'!D75)</f>
        <v>0.44092620314984238</v>
      </c>
      <c r="Q75" s="38">
        <f>('PdT Trafego mensal'!E119/'PdT + PDA Trafego mensal'!E75)</f>
        <v>0.6842779428414969</v>
      </c>
      <c r="R75" s="48">
        <f>('PdT Trafego mensal'!F119/'PdT + PDA Trafego mensal'!F75)</f>
        <v>0.20560143080025881</v>
      </c>
      <c r="S75" s="30">
        <f>('PdT Trafego mensal'!G119/'PdT + PDA Trafego mensal'!G75)</f>
        <v>0.17975333786653691</v>
      </c>
      <c r="T75" s="38">
        <f>('PdT Trafego mensal'!H119/'PdT + PDA Trafego mensal'!H75)</f>
        <v>0.34437137101076953</v>
      </c>
      <c r="U75" s="48">
        <f>('PdT Trafego mensal'!I119/'PdT + PDA Trafego mensal'!I75)</f>
        <v>7.9093462216706933E-2</v>
      </c>
      <c r="W75" s="51" t="s">
        <v>35</v>
      </c>
      <c r="X75" s="38">
        <f>'PDA Trafego mensal'!C76/'PdT + PDA Trafego mensal'!C75</f>
        <v>0.57996309725589479</v>
      </c>
      <c r="Y75" s="38">
        <f>'PDA Trafego mensal'!D76/'PdT + PDA Trafego mensal'!D75</f>
        <v>0.55907379685015757</v>
      </c>
      <c r="Z75" s="38">
        <f>'PDA Trafego mensal'!E76/'PdT + PDA Trafego mensal'!E75</f>
        <v>0.3157220571585031</v>
      </c>
      <c r="AA75" s="48">
        <f>'PDA Trafego mensal'!F76/'PdT + PDA Trafego mensal'!F75</f>
        <v>0.79439856919974128</v>
      </c>
      <c r="AB75" s="30">
        <f>'PDA Trafego mensal'!G76/'PdT + PDA Trafego mensal'!G75</f>
        <v>0.82024666213346309</v>
      </c>
      <c r="AC75" s="38">
        <f>'PDA Trafego mensal'!H76/'PdT + PDA Trafego mensal'!H75</f>
        <v>0.65562862898923047</v>
      </c>
      <c r="AD75" s="48">
        <f>'PDA Trafego mensal'!I76/'PdT + PDA Trafego mensal'!I75</f>
        <v>0.92090653778329301</v>
      </c>
    </row>
    <row r="76" spans="1:30" ht="15.75" x14ac:dyDescent="0.25">
      <c r="A76" s="5">
        <v>44378</v>
      </c>
      <c r="B76" s="51" t="s">
        <v>35</v>
      </c>
      <c r="C76" s="6">
        <f>'PdT Trafego mensal'!C120+'PDA Trafego mensal'!C77</f>
        <v>94531</v>
      </c>
      <c r="D76" s="6">
        <f>'PdT Trafego mensal'!D120+'PDA Trafego mensal'!D77</f>
        <v>784781</v>
      </c>
      <c r="E76" s="6">
        <f>'PdT Trafego mensal'!E120+'PDA Trafego mensal'!E77</f>
        <v>4367608</v>
      </c>
      <c r="F76" s="28">
        <f>'PdT Trafego mensal'!F120+'PDA Trafego mensal'!F77</f>
        <v>161.67000000000002</v>
      </c>
      <c r="G76" s="46">
        <f>'PdT Trafego mensal'!G120+'PDA Trafego mensal'!G77</f>
        <v>922975</v>
      </c>
      <c r="H76" s="6">
        <f>'PdT Trafego mensal'!H120+'PDA Trafego mensal'!H77</f>
        <v>1275110</v>
      </c>
      <c r="I76" s="28">
        <f>'PdT Trafego mensal'!I120+'PDA Trafego mensal'!I77</f>
        <v>67.03</v>
      </c>
      <c r="J76" s="47">
        <f t="shared" si="15"/>
        <v>0.54046069813252007</v>
      </c>
      <c r="K76" s="38">
        <f t="shared" si="13"/>
        <v>0.22597443288854768</v>
      </c>
      <c r="L76" s="48">
        <f t="shared" si="13"/>
        <v>0.29309138609532137</v>
      </c>
      <c r="N76" s="51" t="s">
        <v>35</v>
      </c>
      <c r="O76" s="38">
        <f>('PdT Trafego mensal'!C120/'PdT + PDA Trafego mensal'!C76)</f>
        <v>0.46305444774729981</v>
      </c>
      <c r="P76" s="38">
        <f>('PdT Trafego mensal'!D120/'PdT + PDA Trafego mensal'!D76)</f>
        <v>0.49823963628069484</v>
      </c>
      <c r="Q76" s="38">
        <f>('PdT Trafego mensal'!E120/'PdT + PDA Trafego mensal'!E76)</f>
        <v>0.71903659852257806</v>
      </c>
      <c r="R76" s="48">
        <f>('PdT Trafego mensal'!F120/'PdT + PDA Trafego mensal'!F76)</f>
        <v>0.33896208325601529</v>
      </c>
      <c r="S76" s="30">
        <f>('PdT Trafego mensal'!G120/'PdT + PDA Trafego mensal'!G76)</f>
        <v>0.20864162084563503</v>
      </c>
      <c r="T76" s="38">
        <f>('PdT Trafego mensal'!H120/'PdT + PDA Trafego mensal'!H76)</f>
        <v>0.3961328826532613</v>
      </c>
      <c r="U76" s="48">
        <f>('PdT Trafego mensal'!I120/'PdT + PDA Trafego mensal'!I76)</f>
        <v>0.20751902133373115</v>
      </c>
      <c r="W76" s="51" t="s">
        <v>35</v>
      </c>
      <c r="X76" s="38">
        <f>'PDA Trafego mensal'!C77/'PdT + PDA Trafego mensal'!C76</f>
        <v>0.53694555225270013</v>
      </c>
      <c r="Y76" s="38">
        <f>'PDA Trafego mensal'!D77/'PdT + PDA Trafego mensal'!D76</f>
        <v>0.5017603637193051</v>
      </c>
      <c r="Z76" s="38">
        <f>'PDA Trafego mensal'!E77/'PdT + PDA Trafego mensal'!E76</f>
        <v>0.28096340147742199</v>
      </c>
      <c r="AA76" s="48">
        <f>'PDA Trafego mensal'!F77/'PdT + PDA Trafego mensal'!F76</f>
        <v>0.6610379167439846</v>
      </c>
      <c r="AB76" s="30">
        <f>'PDA Trafego mensal'!G77/'PdT + PDA Trafego mensal'!G76</f>
        <v>0.79135837915436491</v>
      </c>
      <c r="AC76" s="38">
        <f>'PDA Trafego mensal'!H77/'PdT + PDA Trafego mensal'!H76</f>
        <v>0.6038671173467387</v>
      </c>
      <c r="AD76" s="48">
        <f>'PDA Trafego mensal'!I77/'PdT + PDA Trafego mensal'!I76</f>
        <v>0.79248097866626876</v>
      </c>
    </row>
    <row r="77" spans="1:30" ht="15.75" x14ac:dyDescent="0.25">
      <c r="A77" s="5">
        <v>44409</v>
      </c>
      <c r="B77" s="51" t="s">
        <v>35</v>
      </c>
      <c r="C77" s="6">
        <f>'PdT Trafego mensal'!C121+'PDA Trafego mensal'!C78</f>
        <v>108512</v>
      </c>
      <c r="D77" s="6">
        <f>'PdT Trafego mensal'!D121+'PDA Trafego mensal'!D78</f>
        <v>844197</v>
      </c>
      <c r="E77" s="6">
        <f>'PdT Trafego mensal'!E121+'PDA Trafego mensal'!E78</f>
        <v>4771135</v>
      </c>
      <c r="F77" s="28">
        <f>'PdT Trafego mensal'!F121+'PDA Trafego mensal'!F78</f>
        <v>224.08</v>
      </c>
      <c r="G77" s="46">
        <f>'PdT Trafego mensal'!G121+'PDA Trafego mensal'!G78</f>
        <v>877358</v>
      </c>
      <c r="H77" s="6">
        <f>'PdT Trafego mensal'!H121+'PDA Trafego mensal'!H78</f>
        <v>1245883</v>
      </c>
      <c r="I77" s="28">
        <f>'PdT Trafego mensal'!I121+'PDA Trafego mensal'!I78</f>
        <v>76.25</v>
      </c>
      <c r="J77" s="47">
        <f t="shared" si="15"/>
        <v>0.50963111837844277</v>
      </c>
      <c r="K77" s="38">
        <f t="shared" si="13"/>
        <v>0.20705987583882912</v>
      </c>
      <c r="L77" s="48">
        <f t="shared" si="13"/>
        <v>0.25388739053707587</v>
      </c>
      <c r="N77" s="51" t="s">
        <v>35</v>
      </c>
      <c r="O77" s="38">
        <f>('PdT Trafego mensal'!C121/'PdT + PDA Trafego mensal'!C77)</f>
        <v>0.45418018283692124</v>
      </c>
      <c r="P77" s="38">
        <f>('PdT Trafego mensal'!D121/'PdT + PDA Trafego mensal'!D77)</f>
        <v>0.4868081739214899</v>
      </c>
      <c r="Q77" s="38">
        <f>('PdT Trafego mensal'!E121/'PdT + PDA Trafego mensal'!E77)</f>
        <v>0.71937222484796592</v>
      </c>
      <c r="R77" s="48">
        <f>('PdT Trafego mensal'!F121/'PdT + PDA Trafego mensal'!F77)</f>
        <v>0.28324705462334876</v>
      </c>
      <c r="S77" s="30">
        <f>('PdT Trafego mensal'!G121/'PdT + PDA Trafego mensal'!G77)</f>
        <v>0.24011862888353444</v>
      </c>
      <c r="T77" s="38">
        <f>('PdT Trafego mensal'!H121/'PdT + PDA Trafego mensal'!H77)</f>
        <v>0.43076677344501851</v>
      </c>
      <c r="U77" s="48">
        <f>('PdT Trafego mensal'!I121/'PdT + PDA Trafego mensal'!I77)</f>
        <v>0.20419672131147543</v>
      </c>
      <c r="W77" s="51" t="s">
        <v>35</v>
      </c>
      <c r="X77" s="38">
        <f>'PDA Trafego mensal'!C78/'PdT + PDA Trafego mensal'!C77</f>
        <v>0.5458198171630787</v>
      </c>
      <c r="Y77" s="38">
        <f>'PDA Trafego mensal'!D78/'PdT + PDA Trafego mensal'!D77</f>
        <v>0.5131918260785101</v>
      </c>
      <c r="Z77" s="38">
        <f>'PDA Trafego mensal'!E78/'PdT + PDA Trafego mensal'!E77</f>
        <v>0.28062777515203408</v>
      </c>
      <c r="AA77" s="48">
        <f>'PDA Trafego mensal'!F78/'PdT + PDA Trafego mensal'!F77</f>
        <v>0.71675294537665124</v>
      </c>
      <c r="AB77" s="30">
        <f>'PDA Trafego mensal'!G78/'PdT + PDA Trafego mensal'!G77</f>
        <v>0.75988137111646559</v>
      </c>
      <c r="AC77" s="38">
        <f>'PDA Trafego mensal'!H78/'PdT + PDA Trafego mensal'!H77</f>
        <v>0.56923322655498154</v>
      </c>
      <c r="AD77" s="48">
        <f>'PDA Trafego mensal'!I78/'PdT + PDA Trafego mensal'!I77</f>
        <v>0.79580327868852463</v>
      </c>
    </row>
    <row r="78" spans="1:30" ht="15.75" x14ac:dyDescent="0.25">
      <c r="A78" s="5">
        <v>44440</v>
      </c>
      <c r="B78" s="51" t="s">
        <v>35</v>
      </c>
      <c r="C78" s="6">
        <f>'PdT Trafego mensal'!C122+'PDA Trafego mensal'!C79</f>
        <v>100840</v>
      </c>
      <c r="D78" s="6">
        <f>'PdT Trafego mensal'!D122+'PDA Trafego mensal'!D79</f>
        <v>854205</v>
      </c>
      <c r="E78" s="6">
        <f>'PdT Trafego mensal'!E122+'PDA Trafego mensal'!E79</f>
        <v>4404569</v>
      </c>
      <c r="F78" s="28">
        <f>'PdT Trafego mensal'!F122+'PDA Trafego mensal'!F79</f>
        <v>164.44</v>
      </c>
      <c r="G78" s="46">
        <f>'PdT Trafego mensal'!G122+'PDA Trafego mensal'!G79</f>
        <v>949488</v>
      </c>
      <c r="H78" s="6">
        <f>'PdT Trafego mensal'!H122+'PDA Trafego mensal'!H79</f>
        <v>1296640</v>
      </c>
      <c r="I78" s="28">
        <f>'PdT Trafego mensal'!I122+'PDA Trafego mensal'!I79</f>
        <v>65.37</v>
      </c>
      <c r="J78" s="47">
        <f t="shared" si="13"/>
        <v>0.52641330869499414</v>
      </c>
      <c r="K78" s="38">
        <f t="shared" si="13"/>
        <v>0.22743246213215479</v>
      </c>
      <c r="L78" s="48">
        <f t="shared" si="13"/>
        <v>0.28445237370001308</v>
      </c>
      <c r="N78" s="51" t="s">
        <v>35</v>
      </c>
      <c r="O78" s="38">
        <f>('PdT Trafego mensal'!C122/'PdT + PDA Trafego mensal'!C78)</f>
        <v>0.48191193970646568</v>
      </c>
      <c r="P78" s="38">
        <f>('PdT Trafego mensal'!D122/'PdT + PDA Trafego mensal'!D78)</f>
        <v>0.4937678894410592</v>
      </c>
      <c r="Q78" s="38">
        <f>('PdT Trafego mensal'!E122/'PdT + PDA Trafego mensal'!E78)</f>
        <v>0.71726314197825036</v>
      </c>
      <c r="R78" s="48">
        <f>('PdT Trafego mensal'!F122/'PdT + PDA Trafego mensal'!F78)</f>
        <v>0.33459012405740696</v>
      </c>
      <c r="S78" s="30">
        <f>('PdT Trafego mensal'!G122/'PdT + PDA Trafego mensal'!G78)</f>
        <v>0.21391318268372006</v>
      </c>
      <c r="T78" s="38">
        <f>('PdT Trafego mensal'!H122/'PdT + PDA Trafego mensal'!H78)</f>
        <v>0.39507881910167819</v>
      </c>
      <c r="U78" s="48">
        <f>('PdT Trafego mensal'!I122/'PdT + PDA Trafego mensal'!I78)</f>
        <v>0.21982560807709955</v>
      </c>
      <c r="W78" s="51" t="s">
        <v>35</v>
      </c>
      <c r="X78" s="38">
        <f>'PDA Trafego mensal'!C79/'PdT + PDA Trafego mensal'!C78</f>
        <v>0.51808806029353427</v>
      </c>
      <c r="Y78" s="38">
        <f>'PDA Trafego mensal'!D79/'PdT + PDA Trafego mensal'!D78</f>
        <v>0.5062321105589408</v>
      </c>
      <c r="Z78" s="38">
        <f>'PDA Trafego mensal'!E79/'PdT + PDA Trafego mensal'!E78</f>
        <v>0.28273685802174969</v>
      </c>
      <c r="AA78" s="48">
        <f>'PDA Trafego mensal'!F79/'PdT + PDA Trafego mensal'!F78</f>
        <v>0.66540987594259304</v>
      </c>
      <c r="AB78" s="30">
        <f>'PDA Trafego mensal'!G79/'PdT + PDA Trafego mensal'!G78</f>
        <v>0.78608681731627994</v>
      </c>
      <c r="AC78" s="38">
        <f>'PDA Trafego mensal'!H79/'PdT + PDA Trafego mensal'!H78</f>
        <v>0.60492118089832181</v>
      </c>
      <c r="AD78" s="48">
        <f>'PDA Trafego mensal'!I79/'PdT + PDA Trafego mensal'!I78</f>
        <v>0.78017439192290039</v>
      </c>
    </row>
    <row r="79" spans="1:30" ht="15.75" x14ac:dyDescent="0.25">
      <c r="A79" s="5">
        <v>44470</v>
      </c>
      <c r="B79" s="51" t="s">
        <v>35</v>
      </c>
      <c r="C79" s="6">
        <f>'PdT Trafego mensal'!C123+'PDA Trafego mensal'!C80</f>
        <v>98058</v>
      </c>
      <c r="D79" s="6">
        <f>'PdT Trafego mensal'!D123+'PDA Trafego mensal'!D80</f>
        <v>1012748</v>
      </c>
      <c r="E79" s="6">
        <f>'PdT Trafego mensal'!E123+'PDA Trafego mensal'!E80</f>
        <v>4467863</v>
      </c>
      <c r="F79" s="28">
        <f>'PdT Trafego mensal'!F123+'PDA Trafego mensal'!F80</f>
        <v>178.28</v>
      </c>
      <c r="G79" s="46">
        <f>'PdT Trafego mensal'!G123+'PDA Trafego mensal'!G80</f>
        <v>953951</v>
      </c>
      <c r="H79" s="6">
        <f>'PdT Trafego mensal'!H123+'PDA Trafego mensal'!H80</f>
        <v>1274235</v>
      </c>
      <c r="I79" s="28">
        <f>'PdT Trafego mensal'!I123+'PDA Trafego mensal'!I80</f>
        <v>74.38</v>
      </c>
      <c r="J79" s="47">
        <f t="shared" si="13"/>
        <v>0.48505185592711442</v>
      </c>
      <c r="K79" s="38">
        <f t="shared" ref="K79:K83" si="16">H79/SUM(E79,H79)</f>
        <v>0.22191105062992655</v>
      </c>
      <c r="L79" s="48">
        <f t="shared" ref="L79:L83" si="17">I79/SUM(F79,I79)</f>
        <v>0.29438771471542785</v>
      </c>
      <c r="N79" s="51" t="s">
        <v>35</v>
      </c>
      <c r="O79" s="38">
        <f>('PdT Trafego mensal'!C123/'PdT + PDA Trafego mensal'!C79)</f>
        <v>0.49042403475494095</v>
      </c>
      <c r="P79" s="38">
        <f>('PdT Trafego mensal'!D123/'PdT + PDA Trafego mensal'!D79)</f>
        <v>0.47887036064252902</v>
      </c>
      <c r="Q79" s="38">
        <f>('PdT Trafego mensal'!E123/'PdT + PDA Trafego mensal'!E79)</f>
        <v>0.70672892163434731</v>
      </c>
      <c r="R79" s="48">
        <f>('PdT Trafego mensal'!F123/'PdT + PDA Trafego mensal'!F79)</f>
        <v>0.32420910926632263</v>
      </c>
      <c r="S79" s="30">
        <f>('PdT Trafego mensal'!G123/'PdT + PDA Trafego mensal'!G79)</f>
        <v>0.19560648293256153</v>
      </c>
      <c r="T79" s="38">
        <f>('PdT Trafego mensal'!H123/'PdT + PDA Trafego mensal'!H79)</f>
        <v>0.37093864161634238</v>
      </c>
      <c r="U79" s="48">
        <f>('PdT Trafego mensal'!I123/'PdT + PDA Trafego mensal'!I79)</f>
        <v>0.1969615488034418</v>
      </c>
      <c r="W79" s="51" t="s">
        <v>35</v>
      </c>
      <c r="X79" s="38">
        <f>'PDA Trafego mensal'!C80/'PdT + PDA Trafego mensal'!C79</f>
        <v>0.50957596524505899</v>
      </c>
      <c r="Y79" s="38">
        <f>'PDA Trafego mensal'!D80/'PdT + PDA Trafego mensal'!D79</f>
        <v>0.52112963935747092</v>
      </c>
      <c r="Z79" s="38">
        <f>'PDA Trafego mensal'!E80/'PdT + PDA Trafego mensal'!E79</f>
        <v>0.29327107836565264</v>
      </c>
      <c r="AA79" s="48">
        <f>'PDA Trafego mensal'!F80/'PdT + PDA Trafego mensal'!F79</f>
        <v>0.67579089073367737</v>
      </c>
      <c r="AB79" s="30">
        <f>'PDA Trafego mensal'!G80/'PdT + PDA Trafego mensal'!G79</f>
        <v>0.80439351706743845</v>
      </c>
      <c r="AC79" s="38">
        <f>'PDA Trafego mensal'!H80/'PdT + PDA Trafego mensal'!H79</f>
        <v>0.62906135838365762</v>
      </c>
      <c r="AD79" s="48">
        <f>'PDA Trafego mensal'!I80/'PdT + PDA Trafego mensal'!I79</f>
        <v>0.80303845119655826</v>
      </c>
    </row>
    <row r="80" spans="1:30" ht="15.75" x14ac:dyDescent="0.25">
      <c r="A80" s="5">
        <v>44501</v>
      </c>
      <c r="B80" s="51" t="s">
        <v>35</v>
      </c>
      <c r="C80" s="6">
        <f>'PdT Trafego mensal'!C124+'PDA Trafego mensal'!C81</f>
        <v>72722</v>
      </c>
      <c r="D80" s="6">
        <f>'PdT Trafego mensal'!D124+'PDA Trafego mensal'!D81</f>
        <v>738653</v>
      </c>
      <c r="E80" s="6">
        <f>'PdT Trafego mensal'!E124+'PDA Trafego mensal'!E81</f>
        <v>2878881</v>
      </c>
      <c r="F80" s="28">
        <f>'PdT Trafego mensal'!F124+'PDA Trafego mensal'!F81</f>
        <v>137.43</v>
      </c>
      <c r="G80" s="46">
        <f>'PdT Trafego mensal'!G124+'PDA Trafego mensal'!G81</f>
        <v>1011798</v>
      </c>
      <c r="H80" s="6">
        <f>'PdT Trafego mensal'!H124+'PDA Trafego mensal'!H81</f>
        <v>1213151</v>
      </c>
      <c r="I80" s="28">
        <f>'PdT Trafego mensal'!I124+'PDA Trafego mensal'!I81</f>
        <v>69.42</v>
      </c>
      <c r="J80" s="47">
        <f t="shared" ref="J80:J82" si="18">G80/SUM(D80,G80)</f>
        <v>0.5780213213623232</v>
      </c>
      <c r="K80" s="38">
        <f t="shared" si="16"/>
        <v>0.29646664542212769</v>
      </c>
      <c r="L80" s="48">
        <f t="shared" si="17"/>
        <v>0.33560551124002896</v>
      </c>
      <c r="N80" s="51" t="s">
        <v>35</v>
      </c>
      <c r="O80" s="38">
        <f>('PdT Trafego mensal'!C124/'PdT + PDA Trafego mensal'!C80)</f>
        <v>0.32881383900332772</v>
      </c>
      <c r="P80" s="38">
        <f>('PdT Trafego mensal'!D124/'PdT + PDA Trafego mensal'!D80)</f>
        <v>0.29542288462918315</v>
      </c>
      <c r="Q80" s="38">
        <f>('PdT Trafego mensal'!E124/'PdT + PDA Trafego mensal'!E80)</f>
        <v>0.57668344054512843</v>
      </c>
      <c r="R80" s="48">
        <f>('PdT Trafego mensal'!F124/'PdT + PDA Trafego mensal'!F80)</f>
        <v>0.21807465618860508</v>
      </c>
      <c r="S80" s="30">
        <f>('PdT Trafego mensal'!G124/'PdT + PDA Trafego mensal'!G80)</f>
        <v>0.11282093856678903</v>
      </c>
      <c r="T80" s="38">
        <f>('PdT Trafego mensal'!H124/'PdT + PDA Trafego mensal'!H80)</f>
        <v>0.21483145956274199</v>
      </c>
      <c r="U80" s="48">
        <f>('PdT Trafego mensal'!I124/'PdT + PDA Trafego mensal'!I80)</f>
        <v>0.10270815326995102</v>
      </c>
      <c r="W80" s="51" t="s">
        <v>35</v>
      </c>
      <c r="X80" s="38">
        <f>'PDA Trafego mensal'!C81/'PdT + PDA Trafego mensal'!C80</f>
        <v>0.67118616099667228</v>
      </c>
      <c r="Y80" s="38">
        <f>'PDA Trafego mensal'!D81/'PdT + PDA Trafego mensal'!D80</f>
        <v>0.70457711537081691</v>
      </c>
      <c r="Z80" s="38">
        <f>'PDA Trafego mensal'!E81/'PdT + PDA Trafego mensal'!E80</f>
        <v>0.42331655945487151</v>
      </c>
      <c r="AA80" s="48">
        <f>'PDA Trafego mensal'!F81/'PdT + PDA Trafego mensal'!F80</f>
        <v>0.78192534381139478</v>
      </c>
      <c r="AB80" s="30">
        <f>'PDA Trafego mensal'!G81/'PdT + PDA Trafego mensal'!G80</f>
        <v>0.88717906143321101</v>
      </c>
      <c r="AC80" s="38">
        <f>'PDA Trafego mensal'!H81/'PdT + PDA Trafego mensal'!H80</f>
        <v>0.78516854043725803</v>
      </c>
      <c r="AD80" s="48">
        <f>'PDA Trafego mensal'!I81/'PdT + PDA Trafego mensal'!I80</f>
        <v>0.89729184673004891</v>
      </c>
    </row>
    <row r="81" spans="1:30" ht="15.75" x14ac:dyDescent="0.25">
      <c r="A81" s="5">
        <v>44531</v>
      </c>
      <c r="B81" s="51" t="s">
        <v>35</v>
      </c>
      <c r="C81" s="6">
        <f>'PdT Trafego mensal'!C125+'PDA Trafego mensal'!C82</f>
        <v>78686</v>
      </c>
      <c r="D81" s="6">
        <f>'PdT Trafego mensal'!D125+'PDA Trafego mensal'!D82</f>
        <v>715952</v>
      </c>
      <c r="E81" s="6">
        <f>'PdT Trafego mensal'!E125+'PDA Trafego mensal'!E82</f>
        <v>3170768</v>
      </c>
      <c r="F81" s="28">
        <f>'PdT Trafego mensal'!F125+'PDA Trafego mensal'!F82</f>
        <v>269.3</v>
      </c>
      <c r="G81" s="46">
        <f>'PdT Trafego mensal'!G125+'PDA Trafego mensal'!G82</f>
        <v>2942452</v>
      </c>
      <c r="H81" s="6">
        <f>'PdT Trafego mensal'!H125+'PDA Trafego mensal'!H82</f>
        <v>3169091</v>
      </c>
      <c r="I81" s="28">
        <f>'PdT Trafego mensal'!I125+'PDA Trafego mensal'!I82</f>
        <v>143.97</v>
      </c>
      <c r="J81" s="47">
        <f t="shared" ref="J81:J84" si="19">G81/SUM(D81,G81)</f>
        <v>0.80429936114218115</v>
      </c>
      <c r="K81" s="38">
        <f t="shared" si="16"/>
        <v>0.49986774153810043</v>
      </c>
      <c r="L81" s="48">
        <f t="shared" si="17"/>
        <v>0.34836789508069788</v>
      </c>
      <c r="N81" s="51" t="s">
        <v>35</v>
      </c>
      <c r="O81" s="38">
        <f>('PdT Trafego mensal'!C125/'PdT + PDA Trafego mensal'!C81)</f>
        <v>0.47993289784713927</v>
      </c>
      <c r="P81" s="38">
        <f>('PdT Trafego mensal'!D125/'PdT + PDA Trafego mensal'!D81)</f>
        <v>0.49437671799226762</v>
      </c>
      <c r="Q81" s="38">
        <f>('PdT Trafego mensal'!E125/'PdT + PDA Trafego mensal'!E81)</f>
        <v>0.71111036821363149</v>
      </c>
      <c r="R81" s="48">
        <f>('PdT Trafego mensal'!F125/'PdT + PDA Trafego mensal'!F81)</f>
        <v>0.36442629038247304</v>
      </c>
      <c r="S81" s="30">
        <f>('PdT Trafego mensal'!G125/'PdT + PDA Trafego mensal'!G81)</f>
        <v>0.72879421652417775</v>
      </c>
      <c r="T81" s="38">
        <f>('PdT Trafego mensal'!H125/'PdT + PDA Trafego mensal'!H81)</f>
        <v>0.73916463743073324</v>
      </c>
      <c r="U81" s="48">
        <f>('PdT Trafego mensal'!I125/'PdT + PDA Trafego mensal'!I81)</f>
        <v>9.6686809752031672E-2</v>
      </c>
      <c r="W81" s="51" t="s">
        <v>35</v>
      </c>
      <c r="X81" s="38">
        <f>'PDA Trafego mensal'!C82/'PdT + PDA Trafego mensal'!C81</f>
        <v>0.52006710215286078</v>
      </c>
      <c r="Y81" s="38">
        <f>'PDA Trafego mensal'!D82/'PdT + PDA Trafego mensal'!D81</f>
        <v>0.50562328200773232</v>
      </c>
      <c r="Z81" s="38">
        <f>'PDA Trafego mensal'!E82/'PdT + PDA Trafego mensal'!E81</f>
        <v>0.28888963178636845</v>
      </c>
      <c r="AA81" s="48">
        <f>'PDA Trafego mensal'!F82/'PdT + PDA Trafego mensal'!F81</f>
        <v>0.63557370961752691</v>
      </c>
      <c r="AB81" s="30">
        <f>'PDA Trafego mensal'!G82/'PdT + PDA Trafego mensal'!G81</f>
        <v>0.27120578347582219</v>
      </c>
      <c r="AC81" s="38">
        <f>'PDA Trafego mensal'!H82/'PdT + PDA Trafego mensal'!H81</f>
        <v>0.2608353625692667</v>
      </c>
      <c r="AD81" s="48">
        <f>'PDA Trafego mensal'!I82/'PdT + PDA Trafego mensal'!I81</f>
        <v>0.90331319024796841</v>
      </c>
    </row>
    <row r="82" spans="1:30" ht="15.75" x14ac:dyDescent="0.25">
      <c r="A82" s="5">
        <v>44562</v>
      </c>
      <c r="B82" s="51" t="s">
        <v>35</v>
      </c>
      <c r="C82" s="6">
        <f>'PdT Trafego mensal'!C126+'PDA Trafego mensal'!C83</f>
        <v>197797</v>
      </c>
      <c r="D82" s="6">
        <f>'PdT Trafego mensal'!D126+'PDA Trafego mensal'!D83</f>
        <v>971207</v>
      </c>
      <c r="E82" s="6">
        <f>'PdT Trafego mensal'!E126+'PDA Trafego mensal'!E83</f>
        <v>4785638</v>
      </c>
      <c r="F82" s="28">
        <f>'PdT Trafego mensal'!F126+'PDA Trafego mensal'!F83</f>
        <v>243.48000000000002</v>
      </c>
      <c r="G82" s="46">
        <f>'PdT Trafego mensal'!G126+'PDA Trafego mensal'!G83</f>
        <v>2849486</v>
      </c>
      <c r="H82" s="6">
        <f>'PdT Trafego mensal'!H126+'PDA Trafego mensal'!H83</f>
        <v>3160179</v>
      </c>
      <c r="I82" s="28">
        <f>'PdT Trafego mensal'!I126+'PDA Trafego mensal'!I83</f>
        <v>74.179999999999993</v>
      </c>
      <c r="J82" s="47">
        <f t="shared" si="18"/>
        <v>0.74580344455835634</v>
      </c>
      <c r="K82" s="38">
        <f t="shared" si="16"/>
        <v>0.39771605613368644</v>
      </c>
      <c r="L82" s="48">
        <f t="shared" si="17"/>
        <v>0.23352011584713211</v>
      </c>
      <c r="N82" s="51" t="s">
        <v>35</v>
      </c>
      <c r="O82" s="38">
        <f>('PdT Trafego mensal'!C126/'PdT + PDA Trafego mensal'!C82)</f>
        <v>0.33303336248780313</v>
      </c>
      <c r="P82" s="38">
        <f>('PdT Trafego mensal'!D126/'PdT + PDA Trafego mensal'!D82)</f>
        <v>0.46286013177417379</v>
      </c>
      <c r="Q82" s="38">
        <f>('PdT Trafego mensal'!E126/'PdT + PDA Trafego mensal'!E82)</f>
        <v>0.75560437291746685</v>
      </c>
      <c r="R82" s="48">
        <f>('PdT Trafego mensal'!F126/'PdT + PDA Trafego mensal'!F82)</f>
        <v>0.62629374075899458</v>
      </c>
      <c r="S82" s="30">
        <f>('PdT Trafego mensal'!G126/'PdT + PDA Trafego mensal'!G82)</f>
        <v>0.80614960031388117</v>
      </c>
      <c r="T82" s="38">
        <f>('PdT Trafego mensal'!H126/'PdT + PDA Trafego mensal'!H82)</f>
        <v>0.81799733496108928</v>
      </c>
      <c r="U82" s="48">
        <f>('PdT Trafego mensal'!I126/'PdT + PDA Trafego mensal'!I82)</f>
        <v>0.22755459692639526</v>
      </c>
      <c r="W82" s="51" t="s">
        <v>35</v>
      </c>
      <c r="X82" s="38">
        <f>'PDA Trafego mensal'!C83/'PdT + PDA Trafego mensal'!C82</f>
        <v>0.66696663751219687</v>
      </c>
      <c r="Y82" s="38">
        <f>'PDA Trafego mensal'!D83/'PdT + PDA Trafego mensal'!D82</f>
        <v>0.53713986822582627</v>
      </c>
      <c r="Z82" s="38">
        <f>'PDA Trafego mensal'!E83/'PdT + PDA Trafego mensal'!E82</f>
        <v>0.24439562708253321</v>
      </c>
      <c r="AA82" s="48">
        <f>'PDA Trafego mensal'!F83/'PdT + PDA Trafego mensal'!F82</f>
        <v>0.37370625924100537</v>
      </c>
      <c r="AB82" s="30">
        <f>'PDA Trafego mensal'!G83/'PdT + PDA Trafego mensal'!G82</f>
        <v>0.19385039968611883</v>
      </c>
      <c r="AC82" s="38">
        <f>'PDA Trafego mensal'!H83/'PdT + PDA Trafego mensal'!H82</f>
        <v>0.18200266503891077</v>
      </c>
      <c r="AD82" s="48">
        <f>'PDA Trafego mensal'!I83/'PdT + PDA Trafego mensal'!I82</f>
        <v>0.77244540307360476</v>
      </c>
    </row>
    <row r="83" spans="1:30" ht="15.75" x14ac:dyDescent="0.25">
      <c r="A83" s="5">
        <v>44593</v>
      </c>
      <c r="B83" s="51" t="s">
        <v>35</v>
      </c>
      <c r="C83" s="6">
        <f>'PdT Trafego mensal'!C127+'PDA Trafego mensal'!C84</f>
        <v>73318</v>
      </c>
      <c r="D83" s="6">
        <f>'PdT Trafego mensal'!D127+'PDA Trafego mensal'!D84</f>
        <v>435859</v>
      </c>
      <c r="E83" s="6">
        <f>'PdT Trafego mensal'!E127+'PDA Trafego mensal'!E84</f>
        <v>2248571</v>
      </c>
      <c r="F83" s="28">
        <f>'PdT Trafego mensal'!F127+'PDA Trafego mensal'!F84</f>
        <v>131.79999999999998</v>
      </c>
      <c r="G83" s="46">
        <f>'PdT Trafego mensal'!G127+'PDA Trafego mensal'!G84</f>
        <v>1105779</v>
      </c>
      <c r="H83" s="6">
        <f>'PdT Trafego mensal'!H127+'PDA Trafego mensal'!H84</f>
        <v>1231718</v>
      </c>
      <c r="I83" s="28">
        <f>'PdT Trafego mensal'!I127+'PDA Trafego mensal'!I84</f>
        <v>224.18</v>
      </c>
      <c r="J83" s="47">
        <f t="shared" si="19"/>
        <v>0.71727539149917163</v>
      </c>
      <c r="K83" s="38">
        <f t="shared" si="16"/>
        <v>0.35391256300841684</v>
      </c>
      <c r="L83" s="48">
        <f t="shared" si="17"/>
        <v>0.62975448058879713</v>
      </c>
      <c r="N83" s="51" t="s">
        <v>35</v>
      </c>
      <c r="O83" s="38">
        <f>('PdT Trafego mensal'!C127/'PdT + PDA Trafego mensal'!C83)</f>
        <v>0.33928912408958239</v>
      </c>
      <c r="P83" s="38">
        <f>('PdT Trafego mensal'!D127/'PdT + PDA Trafego mensal'!D83)</f>
        <v>0.33197203682842386</v>
      </c>
      <c r="Q83" s="38">
        <f>('PdT Trafego mensal'!E127/'PdT + PDA Trafego mensal'!E83)</f>
        <v>0.58707997212451823</v>
      </c>
      <c r="R83" s="48">
        <f>('PdT Trafego mensal'!F127/'PdT + PDA Trafego mensal'!F83)</f>
        <v>0.43421851289833086</v>
      </c>
      <c r="S83" s="30">
        <f>('PdT Trafego mensal'!G127/'PdT + PDA Trafego mensal'!G83)</f>
        <v>0.59290418790734856</v>
      </c>
      <c r="T83" s="38">
        <f>('PdT Trafego mensal'!H127/'PdT + PDA Trafego mensal'!H83)</f>
        <v>0.61493864667074771</v>
      </c>
      <c r="U83" s="48">
        <f>('PdT Trafego mensal'!I127/'PdT + PDA Trafego mensal'!I83)</f>
        <v>2.9440628066732089E-2</v>
      </c>
      <c r="W83" s="51" t="s">
        <v>35</v>
      </c>
      <c r="X83" s="38">
        <f>'PDA Trafego mensal'!C84/'PdT + PDA Trafego mensal'!C83</f>
        <v>0.66071087591041766</v>
      </c>
      <c r="Y83" s="38">
        <f>'PDA Trafego mensal'!D84/'PdT + PDA Trafego mensal'!D83</f>
        <v>0.66802796317157609</v>
      </c>
      <c r="Z83" s="38">
        <f>'PDA Trafego mensal'!E84/'PdT + PDA Trafego mensal'!E83</f>
        <v>0.41292002787548182</v>
      </c>
      <c r="AA83" s="48">
        <f>'PDA Trafego mensal'!F84/'PdT + PDA Trafego mensal'!F83</f>
        <v>0.5657814871016692</v>
      </c>
      <c r="AB83" s="30">
        <f>'PDA Trafego mensal'!G84/'PdT + PDA Trafego mensal'!G83</f>
        <v>0.40709581209265144</v>
      </c>
      <c r="AC83" s="38">
        <f>'PDA Trafego mensal'!H84/'PdT + PDA Trafego mensal'!H83</f>
        <v>0.38506135332925229</v>
      </c>
      <c r="AD83" s="48">
        <f>'PDA Trafego mensal'!I84/'PdT + PDA Trafego mensal'!I83</f>
        <v>0.97055937193326791</v>
      </c>
    </row>
    <row r="84" spans="1:30" ht="15.75" x14ac:dyDescent="0.25">
      <c r="A84" s="5">
        <v>44621</v>
      </c>
      <c r="B84" s="51" t="s">
        <v>35</v>
      </c>
      <c r="C84" s="6">
        <f>'PdT Trafego mensal'!C128+'PDA Trafego mensal'!C85</f>
        <v>105677</v>
      </c>
      <c r="D84" s="6">
        <f>'PdT Trafego mensal'!D128+'PDA Trafego mensal'!D85</f>
        <v>735940</v>
      </c>
      <c r="E84" s="6">
        <f>'PdT Trafego mensal'!E128+'PDA Trafego mensal'!E85</f>
        <v>3854937</v>
      </c>
      <c r="F84" s="28">
        <f>'PdT Trafego mensal'!F128+'PDA Trafego mensal'!F85</f>
        <v>177.2</v>
      </c>
      <c r="G84" s="46">
        <f>'PdT Trafego mensal'!G128+'PDA Trafego mensal'!G85</f>
        <v>598587</v>
      </c>
      <c r="H84" s="6">
        <f>'PdT Trafego mensal'!H128+'PDA Trafego mensal'!H85</f>
        <v>841566</v>
      </c>
      <c r="I84" s="28">
        <f>'PdT Trafego mensal'!I128+'PDA Trafego mensal'!I85</f>
        <v>32.980000000000004</v>
      </c>
      <c r="J84" s="47">
        <f t="shared" si="19"/>
        <v>0.44853869573264538</v>
      </c>
      <c r="K84" s="38">
        <f t="shared" ref="K84:K85" si="20">H84/SUM(E84,H84)</f>
        <v>0.17918992067076289</v>
      </c>
      <c r="L84" s="48">
        <f t="shared" ref="L84:L85" si="21">I84/SUM(F84,I84)</f>
        <v>0.15691312208583122</v>
      </c>
      <c r="N84" s="51" t="s">
        <v>35</v>
      </c>
      <c r="O84" s="38">
        <f>('PdT Trafego mensal'!C128/'PdT + PDA Trafego mensal'!C84)</f>
        <v>0.53892521551520201</v>
      </c>
      <c r="P84" s="38">
        <f>('PdT Trafego mensal'!D128/'PdT + PDA Trafego mensal'!D84)</f>
        <v>0.56938745006386393</v>
      </c>
      <c r="Q84" s="38">
        <f>('PdT Trafego mensal'!E128/'PdT + PDA Trafego mensal'!E84)</f>
        <v>0.7459265871271048</v>
      </c>
      <c r="R84" s="48">
        <f>('PdT Trafego mensal'!F128/'PdT + PDA Trafego mensal'!F84)</f>
        <v>0.52296839729119649</v>
      </c>
      <c r="S84" s="30">
        <f>('PdT Trafego mensal'!G128/'PdT + PDA Trafego mensal'!G84)</f>
        <v>0.14124763818793259</v>
      </c>
      <c r="T84" s="38">
        <f>('PdT Trafego mensal'!H128/'PdT + PDA Trafego mensal'!H84)</f>
        <v>0.36741978644574519</v>
      </c>
      <c r="U84" s="48">
        <f>('PdT Trafego mensal'!I128/'PdT + PDA Trafego mensal'!I84)</f>
        <v>0.26743480897513644</v>
      </c>
      <c r="W84" s="51" t="s">
        <v>35</v>
      </c>
      <c r="X84" s="38">
        <f>'PDA Trafego mensal'!C85/'PdT + PDA Trafego mensal'!C84</f>
        <v>0.46107478448479799</v>
      </c>
      <c r="Y84" s="38">
        <f>'PDA Trafego mensal'!D85/'PdT + PDA Trafego mensal'!D84</f>
        <v>0.43061254993613612</v>
      </c>
      <c r="Z84" s="38">
        <f>'PDA Trafego mensal'!E85/'PdT + PDA Trafego mensal'!E84</f>
        <v>0.2540734128728952</v>
      </c>
      <c r="AA84" s="48">
        <f>'PDA Trafego mensal'!F85/'PdT + PDA Trafego mensal'!F84</f>
        <v>0.47703160270880363</v>
      </c>
      <c r="AB84" s="30">
        <f>'PDA Trafego mensal'!G85/'PdT + PDA Trafego mensal'!G84</f>
        <v>0.85875236181206738</v>
      </c>
      <c r="AC84" s="38">
        <f>'PDA Trafego mensal'!H85/'PdT + PDA Trafego mensal'!H84</f>
        <v>0.63258021355425476</v>
      </c>
      <c r="AD84" s="48">
        <f>'PDA Trafego mensal'!I85/'PdT + PDA Trafego mensal'!I84</f>
        <v>0.7325651910248635</v>
      </c>
    </row>
    <row r="85" spans="1:30" ht="15.75" x14ac:dyDescent="0.25">
      <c r="A85" s="5">
        <v>44652</v>
      </c>
      <c r="B85" s="51" t="s">
        <v>35</v>
      </c>
      <c r="C85" s="6">
        <f>'PdT Trafego mensal'!C129+'PDA Trafego mensal'!C86</f>
        <v>123301</v>
      </c>
      <c r="D85" s="6">
        <f>'PdT Trafego mensal'!D129+'PDA Trafego mensal'!D86</f>
        <v>963826</v>
      </c>
      <c r="E85" s="6">
        <f>'PdT Trafego mensal'!E129+'PDA Trafego mensal'!E86</f>
        <v>3811469</v>
      </c>
      <c r="F85" s="28">
        <f>'PdT Trafego mensal'!F129+'PDA Trafego mensal'!F86</f>
        <v>165.69</v>
      </c>
      <c r="G85" s="46">
        <f>'PdT Trafego mensal'!G129+'PDA Trafego mensal'!G86</f>
        <v>504461</v>
      </c>
      <c r="H85" s="6">
        <f>'PdT Trafego mensal'!H129+'PDA Trafego mensal'!H86</f>
        <v>732858</v>
      </c>
      <c r="I85" s="28">
        <f>'PdT Trafego mensal'!I129+'PDA Trafego mensal'!I86</f>
        <v>35.369999999999997</v>
      </c>
      <c r="J85" s="47">
        <f t="shared" ref="J85:J86" si="22">G85/SUM(D85,G85)</f>
        <v>0.34357111382175282</v>
      </c>
      <c r="K85" s="38">
        <f t="shared" si="20"/>
        <v>0.16126876432967963</v>
      </c>
      <c r="L85" s="48">
        <f t="shared" si="21"/>
        <v>0.17591763652641002</v>
      </c>
      <c r="N85" s="51" t="s">
        <v>35</v>
      </c>
      <c r="O85" s="38">
        <f>('PdT Trafego mensal'!C129/'PdT + PDA Trafego mensal'!C85)</f>
        <v>0.41899903488211776</v>
      </c>
      <c r="P85" s="38">
        <f>('PdT Trafego mensal'!D129/'PdT + PDA Trafego mensal'!D85)</f>
        <v>0.4420154675221461</v>
      </c>
      <c r="Q85" s="38">
        <f>('PdT Trafego mensal'!E129/'PdT + PDA Trafego mensal'!E85)</f>
        <v>0.69789285968218551</v>
      </c>
      <c r="R85" s="48">
        <f>('PdT Trafego mensal'!F129/'PdT + PDA Trafego mensal'!F85)</f>
        <v>0.50914358138692739</v>
      </c>
      <c r="S85" s="30">
        <f>('PdT Trafego mensal'!G129/'PdT + PDA Trafego mensal'!G85)</f>
        <v>0.10269773084539736</v>
      </c>
      <c r="T85" s="38">
        <f>('PdT Trafego mensal'!H129/'PdT + PDA Trafego mensal'!H85)</f>
        <v>0.36113817410739868</v>
      </c>
      <c r="U85" s="48">
        <f>('PdT Trafego mensal'!I129/'PdT + PDA Trafego mensal'!I85)</f>
        <v>0.2482329657902177</v>
      </c>
      <c r="W85" s="51" t="s">
        <v>35</v>
      </c>
      <c r="X85" s="38">
        <f>'PDA Trafego mensal'!C86/'PdT + PDA Trafego mensal'!C85</f>
        <v>0.58100096511788224</v>
      </c>
      <c r="Y85" s="38">
        <f>'PDA Trafego mensal'!D86/'PdT + PDA Trafego mensal'!D85</f>
        <v>0.55798453247785385</v>
      </c>
      <c r="Z85" s="38">
        <f>'PDA Trafego mensal'!E86/'PdT + PDA Trafego mensal'!E85</f>
        <v>0.30210714031781449</v>
      </c>
      <c r="AA85" s="48">
        <f>'PDA Trafego mensal'!F86/'PdT + PDA Trafego mensal'!F85</f>
        <v>0.49085641861307261</v>
      </c>
      <c r="AB85" s="30">
        <f>'PDA Trafego mensal'!G86/'PdT + PDA Trafego mensal'!G85</f>
        <v>0.89730226915460265</v>
      </c>
      <c r="AC85" s="38">
        <f>'PDA Trafego mensal'!H86/'PdT + PDA Trafego mensal'!H85</f>
        <v>0.63886182589260132</v>
      </c>
      <c r="AD85" s="48">
        <f>'PDA Trafego mensal'!I86/'PdT + PDA Trafego mensal'!I85</f>
        <v>0.7517670342097823</v>
      </c>
    </row>
    <row r="86" spans="1:30" ht="15.75" x14ac:dyDescent="0.25">
      <c r="A86" s="5">
        <v>44682</v>
      </c>
      <c r="B86" s="51" t="s">
        <v>35</v>
      </c>
      <c r="C86" s="6">
        <f>'PdT Trafego mensal'!C130+'PDA Trafego mensal'!C87</f>
        <v>188232</v>
      </c>
      <c r="D86" s="6">
        <f>'PdT Trafego mensal'!D130+'PDA Trafego mensal'!D87</f>
        <v>1596289</v>
      </c>
      <c r="E86" s="6">
        <f>'PdT Trafego mensal'!E130+'PDA Trafego mensal'!E87</f>
        <v>4736729</v>
      </c>
      <c r="F86" s="28">
        <f>'PdT Trafego mensal'!F130+'PDA Trafego mensal'!F87</f>
        <v>197.28</v>
      </c>
      <c r="G86" s="46">
        <f>'PdT Trafego mensal'!G130+'PDA Trafego mensal'!G87</f>
        <v>754396</v>
      </c>
      <c r="H86" s="6">
        <f>'PdT Trafego mensal'!H130+'PDA Trafego mensal'!H87</f>
        <v>991021</v>
      </c>
      <c r="I86" s="28">
        <f>'PdT Trafego mensal'!I130+'PDA Trafego mensal'!I87</f>
        <v>39.880000000000003</v>
      </c>
      <c r="J86" s="47">
        <f t="shared" si="22"/>
        <v>0.32092602794504582</v>
      </c>
      <c r="K86" s="38">
        <f t="shared" ref="K86:K87" si="23">H86/SUM(E86,H86)</f>
        <v>0.17302099428222251</v>
      </c>
      <c r="L86" s="48">
        <f t="shared" ref="L86:L87" si="24">I86/SUM(F86,I86)</f>
        <v>0.16815651880586946</v>
      </c>
      <c r="N86" s="51" t="s">
        <v>35</v>
      </c>
      <c r="O86" s="38">
        <f>('PdT Trafego mensal'!C130/'PdT + PDA Trafego mensal'!C86)</f>
        <v>0.29557142249989377</v>
      </c>
      <c r="P86" s="38">
        <f>('PdT Trafego mensal'!D130/'PdT + PDA Trafego mensal'!D86)</f>
        <v>0.28658657674142968</v>
      </c>
      <c r="Q86" s="38">
        <f>('PdT Trafego mensal'!E130/'PdT + PDA Trafego mensal'!E86)</f>
        <v>0.6076906658582325</v>
      </c>
      <c r="R86" s="48">
        <f>('PdT Trafego mensal'!F130/'PdT + PDA Trafego mensal'!F86)</f>
        <v>0.46781224655312248</v>
      </c>
      <c r="S86" s="30">
        <f>('PdT Trafego mensal'!G130/'PdT + PDA Trafego mensal'!G86)</f>
        <v>0.11507219020249312</v>
      </c>
      <c r="T86" s="38">
        <f>('PdT Trafego mensal'!H130/'PdT + PDA Trafego mensal'!H86)</f>
        <v>0.31126181988070889</v>
      </c>
      <c r="U86" s="48">
        <f>('PdT Trafego mensal'!I130/'PdT + PDA Trafego mensal'!I86)</f>
        <v>0.22993981945837511</v>
      </c>
      <c r="W86" s="51" t="s">
        <v>35</v>
      </c>
      <c r="X86" s="38">
        <f>'PDA Trafego mensal'!C87/'PdT + PDA Trafego mensal'!C86</f>
        <v>0.70442857750010623</v>
      </c>
      <c r="Y86" s="38">
        <f>'PDA Trafego mensal'!D87/'PdT + PDA Trafego mensal'!D86</f>
        <v>0.71341342325857038</v>
      </c>
      <c r="Z86" s="38">
        <f>'PDA Trafego mensal'!E87/'PdT + PDA Trafego mensal'!E86</f>
        <v>0.39230933414176744</v>
      </c>
      <c r="AA86" s="48">
        <f>'PDA Trafego mensal'!F87/'PdT + PDA Trafego mensal'!F86</f>
        <v>0.53218775344687752</v>
      </c>
      <c r="AB86" s="30">
        <f>'PDA Trafego mensal'!G87/'PdT + PDA Trafego mensal'!G86</f>
        <v>0.88492780979750685</v>
      </c>
      <c r="AC86" s="38">
        <f>'PDA Trafego mensal'!H87/'PdT + PDA Trafego mensal'!H86</f>
        <v>0.68873818011929111</v>
      </c>
      <c r="AD86" s="48">
        <f>'PDA Trafego mensal'!I87/'PdT + PDA Trafego mensal'!I86</f>
        <v>0.77006018054162484</v>
      </c>
    </row>
    <row r="87" spans="1:30" ht="15.75" x14ac:dyDescent="0.25">
      <c r="A87" s="5">
        <v>44713</v>
      </c>
      <c r="B87" s="51" t="s">
        <v>35</v>
      </c>
      <c r="C87" s="6">
        <f>'PdT Trafego mensal'!C131+'PDA Trafego mensal'!C88</f>
        <v>197091</v>
      </c>
      <c r="D87" s="6">
        <f>'PdT Trafego mensal'!D131+'PDA Trafego mensal'!D88</f>
        <v>1546756</v>
      </c>
      <c r="E87" s="6">
        <f>'PdT Trafego mensal'!E131+'PDA Trafego mensal'!E88</f>
        <v>4446542</v>
      </c>
      <c r="F87" s="28">
        <f>'PdT Trafego mensal'!F131+'PDA Trafego mensal'!F88</f>
        <v>208.63</v>
      </c>
      <c r="G87" s="46">
        <f>'PdT Trafego mensal'!G131+'PDA Trafego mensal'!G88</f>
        <v>796464</v>
      </c>
      <c r="H87" s="6">
        <f>'PdT Trafego mensal'!H131+'PDA Trafego mensal'!H88</f>
        <v>1038647</v>
      </c>
      <c r="I87" s="28">
        <f>'PdT Trafego mensal'!I131+'PDA Trafego mensal'!I88</f>
        <v>39.299999999999997</v>
      </c>
      <c r="J87" s="47">
        <f t="shared" ref="J87:J88" si="25">G87/SUM(D87,G87)</f>
        <v>0.33990150305989192</v>
      </c>
      <c r="K87" s="38">
        <f t="shared" si="23"/>
        <v>0.18935482441899448</v>
      </c>
      <c r="L87" s="48">
        <f t="shared" si="24"/>
        <v>0.15851248336223933</v>
      </c>
      <c r="N87" s="51" t="s">
        <v>35</v>
      </c>
      <c r="O87" s="38">
        <f>('PdT Trafego mensal'!C131/'PdT + PDA Trafego mensal'!C87)</f>
        <v>0.26525310643306899</v>
      </c>
      <c r="P87" s="38">
        <f>('PdT Trafego mensal'!D131/'PdT + PDA Trafego mensal'!D87)</f>
        <v>0.30193579336365917</v>
      </c>
      <c r="Q87" s="38">
        <f>('PdT Trafego mensal'!E131/'PdT + PDA Trafego mensal'!E87)</f>
        <v>0.60490871333274265</v>
      </c>
      <c r="R87" s="48">
        <f>('PdT Trafego mensal'!F131/'PdT + PDA Trafego mensal'!F87)</f>
        <v>0.52058668456118484</v>
      </c>
      <c r="S87" s="30">
        <f>('PdT Trafego mensal'!G131/'PdT + PDA Trafego mensal'!G87)</f>
        <v>0.19228992145282148</v>
      </c>
      <c r="T87" s="38">
        <f>('PdT Trafego mensal'!H131/'PdT + PDA Trafego mensal'!H87)</f>
        <v>0.36478899953497196</v>
      </c>
      <c r="U87" s="48">
        <f>('PdT Trafego mensal'!I131/'PdT + PDA Trafego mensal'!I87)</f>
        <v>0.22748091603053436</v>
      </c>
      <c r="W87" s="51" t="s">
        <v>35</v>
      </c>
      <c r="X87" s="38">
        <f>'PDA Trafego mensal'!C88/'PdT + PDA Trafego mensal'!C87</f>
        <v>0.73474689356693101</v>
      </c>
      <c r="Y87" s="38">
        <f>'PDA Trafego mensal'!D88/'PdT + PDA Trafego mensal'!D87</f>
        <v>0.69806420663634083</v>
      </c>
      <c r="Z87" s="38">
        <f>'PDA Trafego mensal'!E88/'PdT + PDA Trafego mensal'!E87</f>
        <v>0.3950912866672574</v>
      </c>
      <c r="AA87" s="48">
        <f>'PDA Trafego mensal'!F88/'PdT + PDA Trafego mensal'!F87</f>
        <v>0.4794133154388151</v>
      </c>
      <c r="AB87" s="30">
        <f>'PDA Trafego mensal'!G88/'PdT + PDA Trafego mensal'!G87</f>
        <v>0.80771007854717858</v>
      </c>
      <c r="AC87" s="38">
        <f>'PDA Trafego mensal'!H88/'PdT + PDA Trafego mensal'!H87</f>
        <v>0.6352110004650281</v>
      </c>
      <c r="AD87" s="48">
        <f>'PDA Trafego mensal'!I88/'PdT + PDA Trafego mensal'!I87</f>
        <v>0.77251908396946567</v>
      </c>
    </row>
    <row r="88" spans="1:30" ht="15.75" x14ac:dyDescent="0.25">
      <c r="A88" s="5">
        <v>44743</v>
      </c>
      <c r="B88" s="51" t="s">
        <v>35</v>
      </c>
      <c r="C88" s="6">
        <f>'PdT Trafego mensal'!C132+'PDA Trafego mensal'!C89</f>
        <v>214609</v>
      </c>
      <c r="D88" s="6">
        <f>'PdT Trafego mensal'!D132+'PDA Trafego mensal'!D89</f>
        <v>1560357</v>
      </c>
      <c r="E88" s="6">
        <f>'PdT Trafego mensal'!E132+'PDA Trafego mensal'!E89</f>
        <v>4312122</v>
      </c>
      <c r="F88" s="28">
        <f>'PdT Trafego mensal'!F132+'PDA Trafego mensal'!F89</f>
        <v>213.26999999999998</v>
      </c>
      <c r="G88" s="46">
        <f>'PdT Trafego mensal'!G132+'PDA Trafego mensal'!G89</f>
        <v>763971</v>
      </c>
      <c r="H88" s="6">
        <f>'PdT Trafego mensal'!H132+'PDA Trafego mensal'!H89</f>
        <v>998237</v>
      </c>
      <c r="I88" s="28">
        <f>'PdT Trafego mensal'!I132+'PDA Trafego mensal'!I89</f>
        <v>47.63</v>
      </c>
      <c r="J88" s="47">
        <f t="shared" si="25"/>
        <v>0.32868467789399775</v>
      </c>
      <c r="K88" s="38">
        <f t="shared" ref="K88:K89" si="26">H88/SUM(E88,H88)</f>
        <v>0.18797919312046513</v>
      </c>
      <c r="L88" s="48">
        <f t="shared" ref="L88:L89" si="27">I88/SUM(F88,I88)</f>
        <v>0.1825603679570717</v>
      </c>
      <c r="N88" s="51" t="s">
        <v>35</v>
      </c>
      <c r="O88" s="38">
        <f>('PdT Trafego mensal'!C132/'PdT + PDA Trafego mensal'!C88)</f>
        <v>0.22691033460852061</v>
      </c>
      <c r="P88" s="38">
        <f>('PdT Trafego mensal'!D132/'PdT + PDA Trafego mensal'!D88)</f>
        <v>0.29517155368931597</v>
      </c>
      <c r="Q88" s="38">
        <f>('PdT Trafego mensal'!E132/'PdT + PDA Trafego mensal'!E88)</f>
        <v>0.58465507237503944</v>
      </c>
      <c r="R88" s="48">
        <f>('PdT Trafego mensal'!F132/'PdT + PDA Trafego mensal'!F88)</f>
        <v>0.49735077601162847</v>
      </c>
      <c r="S88" s="30">
        <f>('PdT Trafego mensal'!G132/'PdT + PDA Trafego mensal'!G88)</f>
        <v>0.18268101799675643</v>
      </c>
      <c r="T88" s="38">
        <f>('PdT Trafego mensal'!H132/'PdT + PDA Trafego mensal'!H88)</f>
        <v>0.35751429770685716</v>
      </c>
      <c r="U88" s="48">
        <f>('PdT Trafego mensal'!I132/'PdT + PDA Trafego mensal'!I88)</f>
        <v>0.18874658828469451</v>
      </c>
      <c r="W88" s="51" t="s">
        <v>35</v>
      </c>
      <c r="X88" s="38">
        <f>'PDA Trafego mensal'!C89/'PdT + PDA Trafego mensal'!C88</f>
        <v>0.77308966539147939</v>
      </c>
      <c r="Y88" s="38">
        <f>'PDA Trafego mensal'!D89/'PdT + PDA Trafego mensal'!D88</f>
        <v>0.70482844631068398</v>
      </c>
      <c r="Z88" s="38">
        <f>'PDA Trafego mensal'!E89/'PdT + PDA Trafego mensal'!E88</f>
        <v>0.4153449276249605</v>
      </c>
      <c r="AA88" s="48">
        <f>'PDA Trafego mensal'!F89/'PdT + PDA Trafego mensal'!F88</f>
        <v>0.50264922398837164</v>
      </c>
      <c r="AB88" s="30">
        <f>'PDA Trafego mensal'!G89/'PdT + PDA Trafego mensal'!G88</f>
        <v>0.8173189820032436</v>
      </c>
      <c r="AC88" s="38">
        <f>'PDA Trafego mensal'!H89/'PdT + PDA Trafego mensal'!H88</f>
        <v>0.64248570229314284</v>
      </c>
      <c r="AD88" s="48">
        <f>'PDA Trafego mensal'!I89/'PdT + PDA Trafego mensal'!I88</f>
        <v>0.81125341171530541</v>
      </c>
    </row>
    <row r="89" spans="1:30" ht="15.75" x14ac:dyDescent="0.25">
      <c r="A89" s="5">
        <v>44774</v>
      </c>
      <c r="B89" s="51" t="s">
        <v>35</v>
      </c>
      <c r="C89" s="6">
        <f>'PdT Trafego mensal'!C133+'PDA Trafego mensal'!C90</f>
        <v>208886</v>
      </c>
      <c r="D89" s="6">
        <f>'PdT Trafego mensal'!D133+'PDA Trafego mensal'!D90</f>
        <v>1817845</v>
      </c>
      <c r="E89" s="6">
        <f>'PdT Trafego mensal'!E133+'PDA Trafego mensal'!E90</f>
        <v>5211122</v>
      </c>
      <c r="F89" s="28">
        <f>'PdT Trafego mensal'!F133+'PDA Trafego mensal'!F90</f>
        <v>249.06</v>
      </c>
      <c r="G89" s="46">
        <f>'PdT Trafego mensal'!G133+'PDA Trafego mensal'!G90</f>
        <v>708756</v>
      </c>
      <c r="H89" s="6">
        <f>'PdT Trafego mensal'!H133+'PDA Trafego mensal'!H90</f>
        <v>970392</v>
      </c>
      <c r="I89" s="28">
        <f>'PdT Trafego mensal'!I133+'PDA Trafego mensal'!I90</f>
        <v>38.450000000000003</v>
      </c>
      <c r="J89" s="47">
        <f t="shared" ref="J89:J91" si="28">G89/SUM(D89,G89)</f>
        <v>0.28051758073395838</v>
      </c>
      <c r="K89" s="38">
        <f t="shared" si="26"/>
        <v>0.15698290095274395</v>
      </c>
      <c r="L89" s="48">
        <f t="shared" si="27"/>
        <v>0.13373447880073738</v>
      </c>
      <c r="N89" s="51" t="s">
        <v>35</v>
      </c>
      <c r="O89" s="38">
        <f>('PdT Trafego mensal'!C133/'PdT + PDA Trafego mensal'!C89)</f>
        <v>0.288185900443304</v>
      </c>
      <c r="P89" s="38">
        <f>('PdT Trafego mensal'!D133/'PdT + PDA Trafego mensal'!D89)</f>
        <v>0.31768935195244918</v>
      </c>
      <c r="Q89" s="38">
        <f>('PdT Trafego mensal'!E133/'PdT + PDA Trafego mensal'!E89)</f>
        <v>0.61265788826283474</v>
      </c>
      <c r="R89" s="48">
        <f>('PdT Trafego mensal'!F133/'PdT + PDA Trafego mensal'!F89)</f>
        <v>0.52425118445354535</v>
      </c>
      <c r="S89" s="30">
        <f>('PdT Trafego mensal'!G133/'PdT + PDA Trafego mensal'!G89)</f>
        <v>0.14998955917128037</v>
      </c>
      <c r="T89" s="38">
        <f>('PdT Trafego mensal'!H133/'PdT + PDA Trafego mensal'!H89)</f>
        <v>0.35955881746758012</v>
      </c>
      <c r="U89" s="48">
        <f>('PdT Trafego mensal'!I133/'PdT + PDA Trafego mensal'!I89)</f>
        <v>0.26241872561768526</v>
      </c>
      <c r="W89" s="51" t="s">
        <v>35</v>
      </c>
      <c r="X89" s="38">
        <f>'PDA Trafego mensal'!C90/'PdT + PDA Trafego mensal'!C89</f>
        <v>0.71181409955669595</v>
      </c>
      <c r="Y89" s="38">
        <f>'PDA Trafego mensal'!D90/'PdT + PDA Trafego mensal'!D89</f>
        <v>0.68231064804755082</v>
      </c>
      <c r="Z89" s="38">
        <f>'PDA Trafego mensal'!E90/'PdT + PDA Trafego mensal'!E89</f>
        <v>0.38734211173716526</v>
      </c>
      <c r="AA89" s="48">
        <f>'PDA Trafego mensal'!F90/'PdT + PDA Trafego mensal'!F89</f>
        <v>0.47574881554645465</v>
      </c>
      <c r="AB89" s="30">
        <f>'PDA Trafego mensal'!G90/'PdT + PDA Trafego mensal'!G89</f>
        <v>0.85001044082871957</v>
      </c>
      <c r="AC89" s="38">
        <f>'PDA Trafego mensal'!H90/'PdT + PDA Trafego mensal'!H89</f>
        <v>0.64044118253241988</v>
      </c>
      <c r="AD89" s="48">
        <f>'PDA Trafego mensal'!I90/'PdT + PDA Trafego mensal'!I89</f>
        <v>0.73758127438231458</v>
      </c>
    </row>
    <row r="90" spans="1:30" ht="15.75" x14ac:dyDescent="0.25">
      <c r="A90" s="5">
        <v>44805</v>
      </c>
      <c r="B90" s="51" t="s">
        <v>35</v>
      </c>
      <c r="C90" s="6">
        <f>'PdT Trafego mensal'!C134+'PDA Trafego mensal'!C91</f>
        <v>167339</v>
      </c>
      <c r="D90" s="6">
        <f>'PdT Trafego mensal'!D134+'PDA Trafego mensal'!D91</f>
        <v>1604134</v>
      </c>
      <c r="E90" s="6">
        <f>'PdT Trafego mensal'!E134+'PDA Trafego mensal'!E91</f>
        <v>4178414</v>
      </c>
      <c r="F90" s="28">
        <f>'PdT Trafego mensal'!F134+'PDA Trafego mensal'!F91</f>
        <v>195.53</v>
      </c>
      <c r="G90" s="46">
        <f>'PdT Trafego mensal'!G134+'PDA Trafego mensal'!G91</f>
        <v>630947</v>
      </c>
      <c r="H90" s="6">
        <f>'PdT Trafego mensal'!H134+'PDA Trafego mensal'!H91</f>
        <v>820515</v>
      </c>
      <c r="I90" s="28">
        <f>'PdT Trafego mensal'!I134+'PDA Trafego mensal'!I91</f>
        <v>30.89</v>
      </c>
      <c r="J90" s="47">
        <f t="shared" si="28"/>
        <v>0.2822926775360714</v>
      </c>
      <c r="K90" s="38">
        <f t="shared" ref="K90:K91" si="29">H90/SUM(E90,H90)</f>
        <v>0.16413815839352788</v>
      </c>
      <c r="L90" s="48">
        <f t="shared" ref="L90:L91" si="30">I90/SUM(F90,I90)</f>
        <v>0.13642787739598974</v>
      </c>
      <c r="N90" s="51" t="s">
        <v>35</v>
      </c>
      <c r="O90" s="38">
        <f>('PdT Trafego mensal'!C134/'PdT + PDA Trafego mensal'!C90)</f>
        <v>0.26334566359306555</v>
      </c>
      <c r="P90" s="38">
        <f>('PdT Trafego mensal'!D134/'PdT + PDA Trafego mensal'!D90)</f>
        <v>0.28521495087068788</v>
      </c>
      <c r="Q90" s="38">
        <f>('PdT Trafego mensal'!E134/'PdT + PDA Trafego mensal'!E90)</f>
        <v>0.56523647489214812</v>
      </c>
      <c r="R90" s="48">
        <f>('PdT Trafego mensal'!F134/'PdT + PDA Trafego mensal'!F90)</f>
        <v>0.50237815169027777</v>
      </c>
      <c r="S90" s="30">
        <f>('PdT Trafego mensal'!G134/'PdT + PDA Trafego mensal'!G90)</f>
        <v>0.16138439520276662</v>
      </c>
      <c r="T90" s="38">
        <f>('PdT Trafego mensal'!H134/'PdT + PDA Trafego mensal'!H90)</f>
        <v>0.33309445896784334</v>
      </c>
      <c r="U90" s="48">
        <f>('PdT Trafego mensal'!I134/'PdT + PDA Trafego mensal'!I90)</f>
        <v>0.24312075105212042</v>
      </c>
      <c r="W90" s="51" t="s">
        <v>35</v>
      </c>
      <c r="X90" s="38">
        <f>'PDA Trafego mensal'!C91/'PdT + PDA Trafego mensal'!C90</f>
        <v>0.73665433640693445</v>
      </c>
      <c r="Y90" s="38">
        <f>'PDA Trafego mensal'!D91/'PdT + PDA Trafego mensal'!D90</f>
        <v>0.71478504912931218</v>
      </c>
      <c r="Z90" s="38">
        <f>'PDA Trafego mensal'!E91/'PdT + PDA Trafego mensal'!E90</f>
        <v>0.43476352510785193</v>
      </c>
      <c r="AA90" s="48">
        <f>'PDA Trafego mensal'!F91/'PdT + PDA Trafego mensal'!F90</f>
        <v>0.49762184830972228</v>
      </c>
      <c r="AB90" s="30">
        <f>'PDA Trafego mensal'!G91/'PdT + PDA Trafego mensal'!G90</f>
        <v>0.8386156047972334</v>
      </c>
      <c r="AC90" s="38">
        <f>'PDA Trafego mensal'!H91/'PdT + PDA Trafego mensal'!H90</f>
        <v>0.6669055410321566</v>
      </c>
      <c r="AD90" s="48">
        <f>'PDA Trafego mensal'!I91/'PdT + PDA Trafego mensal'!I90</f>
        <v>0.7568792489478795</v>
      </c>
    </row>
    <row r="91" spans="1:30" ht="15.75" x14ac:dyDescent="0.25">
      <c r="A91" s="5">
        <v>44835</v>
      </c>
      <c r="B91" s="51" t="s">
        <v>35</v>
      </c>
      <c r="C91" s="6">
        <f>'PdT Trafego mensal'!C135+'PDA Trafego mensal'!C92</f>
        <v>177876</v>
      </c>
      <c r="D91" s="6">
        <f>'PdT Trafego mensal'!D135+'PDA Trafego mensal'!D92</f>
        <v>1551904</v>
      </c>
      <c r="E91" s="6">
        <f>'PdT Trafego mensal'!E135+'PDA Trafego mensal'!E92</f>
        <v>4147990</v>
      </c>
      <c r="F91" s="28">
        <f>'PdT Trafego mensal'!F135+'PDA Trafego mensal'!F92</f>
        <v>187.37</v>
      </c>
      <c r="G91" s="46">
        <f>'PdT Trafego mensal'!G135+'PDA Trafego mensal'!G92</f>
        <v>582983</v>
      </c>
      <c r="H91" s="6">
        <f>'PdT Trafego mensal'!H135+'PDA Trafego mensal'!H92</f>
        <v>780373</v>
      </c>
      <c r="I91" s="28">
        <f>'PdT Trafego mensal'!I135+'PDA Trafego mensal'!I92</f>
        <v>40.369999999999997</v>
      </c>
      <c r="J91" s="47">
        <f t="shared" si="28"/>
        <v>0.27307440628005136</v>
      </c>
      <c r="K91" s="38">
        <f t="shared" si="29"/>
        <v>0.1583432470376066</v>
      </c>
      <c r="L91" s="48">
        <f t="shared" si="30"/>
        <v>0.17726354614911741</v>
      </c>
      <c r="N91" s="51" t="s">
        <v>35</v>
      </c>
      <c r="O91" s="38">
        <f>('PdT Trafego mensal'!C135/'PdT + PDA Trafego mensal'!C91)</f>
        <v>0.25713418336369154</v>
      </c>
      <c r="P91" s="38">
        <f>('PdT Trafego mensal'!D135/'PdT + PDA Trafego mensal'!D91)</f>
        <v>0.3374590180835928</v>
      </c>
      <c r="Q91" s="38">
        <f>('PdT Trafego mensal'!E135/'PdT + PDA Trafego mensal'!E91)</f>
        <v>0.60662610083438007</v>
      </c>
      <c r="R91" s="48">
        <f>('PdT Trafego mensal'!F135/'PdT + PDA Trafego mensal'!F91)</f>
        <v>0.53567807012862256</v>
      </c>
      <c r="S91" s="30">
        <f>('PdT Trafego mensal'!G135/'PdT + PDA Trafego mensal'!G91)</f>
        <v>0.24576188327961535</v>
      </c>
      <c r="T91" s="38">
        <f>('PdT Trafego mensal'!H135/'PdT + PDA Trafego mensal'!H91)</f>
        <v>0.41268598477907359</v>
      </c>
      <c r="U91" s="48">
        <f>('PdT Trafego mensal'!I135/'PdT + PDA Trafego mensal'!I91)</f>
        <v>0.19098340351746348</v>
      </c>
      <c r="W91" s="51" t="s">
        <v>35</v>
      </c>
      <c r="X91" s="38">
        <f>'PDA Trafego mensal'!C92/'PdT + PDA Trafego mensal'!C91</f>
        <v>0.74286581663630846</v>
      </c>
      <c r="Y91" s="38">
        <f>'PDA Trafego mensal'!D92/'PdT + PDA Trafego mensal'!D91</f>
        <v>0.6625409819164072</v>
      </c>
      <c r="Z91" s="38">
        <f>'PDA Trafego mensal'!E92/'PdT + PDA Trafego mensal'!E91</f>
        <v>0.39337389916561999</v>
      </c>
      <c r="AA91" s="48">
        <f>'PDA Trafego mensal'!F92/'PdT + PDA Trafego mensal'!F91</f>
        <v>0.46432192987137749</v>
      </c>
      <c r="AB91" s="30">
        <f>'PDA Trafego mensal'!G92/'PdT + PDA Trafego mensal'!G91</f>
        <v>0.75423811672038465</v>
      </c>
      <c r="AC91" s="38">
        <f>'PDA Trafego mensal'!H92/'PdT + PDA Trafego mensal'!H91</f>
        <v>0.58731401522092641</v>
      </c>
      <c r="AD91" s="48">
        <f>'PDA Trafego mensal'!I92/'PdT + PDA Trafego mensal'!I91</f>
        <v>0.80901659648253654</v>
      </c>
    </row>
    <row r="92" spans="1:30" ht="15.75" x14ac:dyDescent="0.25">
      <c r="A92" s="5">
        <v>44866</v>
      </c>
      <c r="B92" s="51" t="s">
        <v>35</v>
      </c>
      <c r="C92" s="6">
        <f>'PdT Trafego mensal'!C136+'PDA Trafego mensal'!C93</f>
        <v>177894</v>
      </c>
      <c r="D92" s="6">
        <f>'PdT Trafego mensal'!D136+'PDA Trafego mensal'!D93</f>
        <v>1468404</v>
      </c>
      <c r="E92" s="6">
        <f>'PdT Trafego mensal'!E136+'PDA Trafego mensal'!E93</f>
        <v>3934876</v>
      </c>
      <c r="F92" s="28">
        <f>'PdT Trafego mensal'!F136+'PDA Trafego mensal'!F93</f>
        <v>190.57</v>
      </c>
      <c r="G92" s="46">
        <f>'PdT Trafego mensal'!G136+'PDA Trafego mensal'!G93</f>
        <v>505669</v>
      </c>
      <c r="H92" s="6">
        <f>'PdT Trafego mensal'!H136+'PDA Trafego mensal'!H93</f>
        <v>685207</v>
      </c>
      <c r="I92" s="28">
        <f>'PdT Trafego mensal'!I136+'PDA Trafego mensal'!I93</f>
        <v>26.580000000000002</v>
      </c>
      <c r="J92" s="47">
        <f t="shared" ref="J92" si="31">G92/SUM(D92,G92)</f>
        <v>0.25615516751406864</v>
      </c>
      <c r="K92" s="38">
        <f t="shared" ref="K92" si="32">H92/SUM(E92,H92)</f>
        <v>0.14831053900979702</v>
      </c>
      <c r="L92" s="48">
        <f t="shared" ref="L92" si="33">I92/SUM(F92,I92)</f>
        <v>0.12240386829380613</v>
      </c>
      <c r="N92" s="51" t="s">
        <v>35</v>
      </c>
      <c r="O92" s="38">
        <f>('PdT Trafego mensal'!C136/'PdT + PDA Trafego mensal'!C92)</f>
        <v>0.23006397067916851</v>
      </c>
      <c r="P92" s="38">
        <f>('PdT Trafego mensal'!D136/'PdT + PDA Trafego mensal'!D92)</f>
        <v>0.33440456441142902</v>
      </c>
      <c r="Q92" s="38">
        <f>('PdT Trafego mensal'!E136/'PdT + PDA Trafego mensal'!E92)</f>
        <v>0.60061791019589938</v>
      </c>
      <c r="R92" s="48">
        <f>('PdT Trafego mensal'!F136/'PdT + PDA Trafego mensal'!F92)</f>
        <v>0.49493624389987928</v>
      </c>
      <c r="S92" s="30">
        <f>('PdT Trafego mensal'!G136/'PdT + PDA Trafego mensal'!G92)</f>
        <v>0.24655851950584276</v>
      </c>
      <c r="T92" s="38">
        <f>('PdT Trafego mensal'!H136/'PdT + PDA Trafego mensal'!H92)</f>
        <v>0.41743443951973636</v>
      </c>
      <c r="U92" s="48">
        <f>('PdT Trafego mensal'!I136/'PdT + PDA Trafego mensal'!I92)</f>
        <v>0.25921745673438673</v>
      </c>
      <c r="W92" s="51" t="s">
        <v>35</v>
      </c>
      <c r="X92" s="38">
        <f>'PDA Trafego mensal'!C93/'PdT + PDA Trafego mensal'!C92</f>
        <v>0.76993602932083149</v>
      </c>
      <c r="Y92" s="38">
        <f>'PDA Trafego mensal'!D93/'PdT + PDA Trafego mensal'!D92</f>
        <v>0.66559543558857104</v>
      </c>
      <c r="Z92" s="38">
        <f>'PDA Trafego mensal'!E93/'PdT + PDA Trafego mensal'!E92</f>
        <v>0.39938208980410056</v>
      </c>
      <c r="AA92" s="48">
        <f>'PDA Trafego mensal'!F93/'PdT + PDA Trafego mensal'!F92</f>
        <v>0.50506375610012066</v>
      </c>
      <c r="AB92" s="30">
        <f>'PDA Trafego mensal'!G93/'PdT + PDA Trafego mensal'!G92</f>
        <v>0.75344148049415727</v>
      </c>
      <c r="AC92" s="38">
        <f>'PDA Trafego mensal'!H93/'PdT + PDA Trafego mensal'!H92</f>
        <v>0.58256556048026364</v>
      </c>
      <c r="AD92" s="48">
        <f>'PDA Trafego mensal'!I93/'PdT + PDA Trafego mensal'!I92</f>
        <v>0.74078254326561321</v>
      </c>
    </row>
    <row r="93" spans="1:30" ht="15.75" x14ac:dyDescent="0.25">
      <c r="A93" s="5">
        <v>44896</v>
      </c>
      <c r="B93" s="51" t="s">
        <v>35</v>
      </c>
      <c r="C93" s="6">
        <f>'PdT Trafego mensal'!C137+'PDA Trafego mensal'!C94</f>
        <v>183420</v>
      </c>
      <c r="D93" s="6">
        <f>'PdT Trafego mensal'!D137+'PDA Trafego mensal'!D94</f>
        <v>1489539</v>
      </c>
      <c r="E93" s="6">
        <f>'PdT Trafego mensal'!E137+'PDA Trafego mensal'!E94</f>
        <v>4199346</v>
      </c>
      <c r="F93" s="28">
        <f>'PdT Trafego mensal'!F137+'PDA Trafego mensal'!F94</f>
        <v>191.49</v>
      </c>
      <c r="G93" s="46">
        <f>'PdT Trafego mensal'!G137+'PDA Trafego mensal'!G94</f>
        <v>524421</v>
      </c>
      <c r="H93" s="6">
        <f>'PdT Trafego mensal'!H137+'PDA Trafego mensal'!H94</f>
        <v>720075</v>
      </c>
      <c r="I93" s="28">
        <f>'PdT Trafego mensal'!I137+'PDA Trafego mensal'!I94</f>
        <v>23.58</v>
      </c>
      <c r="J93" s="47">
        <f t="shared" ref="J93:J95" si="34">G93/SUM(D93,G93)</f>
        <v>0.26039295715902999</v>
      </c>
      <c r="K93" s="38">
        <f t="shared" ref="K93:K95" si="35">H93/SUM(E93,H93)</f>
        <v>0.14637393302992363</v>
      </c>
      <c r="L93" s="48">
        <f t="shared" ref="L93:L95" si="36">I93/SUM(F93,I93)</f>
        <v>0.10963872227646812</v>
      </c>
      <c r="N93" s="51" t="s">
        <v>35</v>
      </c>
      <c r="O93" s="38">
        <f>('PdT Trafego mensal'!C137/'PdT + PDA Trafego mensal'!C93)</f>
        <v>0.26974157670919202</v>
      </c>
      <c r="P93" s="38">
        <f>('PdT Trafego mensal'!D137/'PdT + PDA Trafego mensal'!D93)</f>
        <v>0.32989065744502161</v>
      </c>
      <c r="Q93" s="38">
        <f>('PdT Trafego mensal'!E137/'PdT + PDA Trafego mensal'!E93)</f>
        <v>0.63968937067819609</v>
      </c>
      <c r="R93" s="48">
        <f>('PdT Trafego mensal'!F137/'PdT + PDA Trafego mensal'!F93)</f>
        <v>0.56775810747297506</v>
      </c>
      <c r="S93" s="30">
        <f>('PdT Trafego mensal'!G137/'PdT + PDA Trafego mensal'!G93)</f>
        <v>0.27148798389080531</v>
      </c>
      <c r="T93" s="38">
        <f>('PdT Trafego mensal'!H137/'PdT + PDA Trafego mensal'!H93)</f>
        <v>0.44558136305245982</v>
      </c>
      <c r="U93" s="48">
        <f>('PdT Trafego mensal'!I137/'PdT + PDA Trafego mensal'!I93)</f>
        <v>0.31849024597116199</v>
      </c>
      <c r="W93" s="51" t="s">
        <v>35</v>
      </c>
      <c r="X93" s="38">
        <f>'PDA Trafego mensal'!C94/'PdT + PDA Trafego mensal'!C93</f>
        <v>0.73025842329080803</v>
      </c>
      <c r="Y93" s="38">
        <f>'PDA Trafego mensal'!D94/'PdT + PDA Trafego mensal'!D93</f>
        <v>0.67010934255497845</v>
      </c>
      <c r="Z93" s="38">
        <f>'PDA Trafego mensal'!E94/'PdT + PDA Trafego mensal'!E93</f>
        <v>0.36031062932180391</v>
      </c>
      <c r="AA93" s="48">
        <f>'PDA Trafego mensal'!F94/'PdT + PDA Trafego mensal'!F93</f>
        <v>0.43224189252702488</v>
      </c>
      <c r="AB93" s="30">
        <f>'PDA Trafego mensal'!G94/'PdT + PDA Trafego mensal'!G93</f>
        <v>0.72851201610919469</v>
      </c>
      <c r="AC93" s="38">
        <f>'PDA Trafego mensal'!H94/'PdT + PDA Trafego mensal'!H93</f>
        <v>0.55441863694754023</v>
      </c>
      <c r="AD93" s="48">
        <f>'PDA Trafego mensal'!I94/'PdT + PDA Trafego mensal'!I93</f>
        <v>0.68150975402883807</v>
      </c>
    </row>
    <row r="94" spans="1:30" ht="15.75" x14ac:dyDescent="0.25">
      <c r="A94" s="5">
        <v>44927</v>
      </c>
      <c r="B94" s="51" t="s">
        <v>35</v>
      </c>
      <c r="C94" s="6">
        <f>'PdT Trafego mensal'!C138+'PDA Trafego mensal'!C95</f>
        <v>168091</v>
      </c>
      <c r="D94" s="6">
        <f>'PdT Trafego mensal'!D138+'PDA Trafego mensal'!D95</f>
        <v>1428943</v>
      </c>
      <c r="E94" s="6">
        <f>'PdT Trafego mensal'!E138+'PDA Trafego mensal'!E95</f>
        <v>4881358</v>
      </c>
      <c r="F94" s="28">
        <f>'PdT Trafego mensal'!F138+'PDA Trafego mensal'!F95</f>
        <v>249.53</v>
      </c>
      <c r="G94" s="46">
        <f>'PdT Trafego mensal'!G138+'PDA Trafego mensal'!G95</f>
        <v>458136</v>
      </c>
      <c r="H94" s="6">
        <f>'PdT Trafego mensal'!H138+'PDA Trafego mensal'!H95</f>
        <v>643791</v>
      </c>
      <c r="I94" s="28">
        <f>'PdT Trafego mensal'!I138+'PDA Trafego mensal'!I95</f>
        <v>27.77</v>
      </c>
      <c r="J94" s="47">
        <f t="shared" si="34"/>
        <v>0.24277520972889846</v>
      </c>
      <c r="K94" s="38">
        <f t="shared" si="35"/>
        <v>0.11652011556611415</v>
      </c>
      <c r="L94" s="48">
        <f t="shared" si="36"/>
        <v>0.10014424810674359</v>
      </c>
      <c r="N94" s="51" t="s">
        <v>35</v>
      </c>
      <c r="O94" s="38">
        <f>('PdT Trafego mensal'!C138/'PdT + PDA Trafego mensal'!C94)</f>
        <v>0.35806200212979872</v>
      </c>
      <c r="P94" s="38">
        <f>('PdT Trafego mensal'!D138/'PdT + PDA Trafego mensal'!D94)</f>
        <v>0.39856733263678118</v>
      </c>
      <c r="Q94" s="38">
        <f>('PdT Trafego mensal'!E138/'PdT + PDA Trafego mensal'!E94)</f>
        <v>0.67294838854269656</v>
      </c>
      <c r="R94" s="48">
        <f>('PdT Trafego mensal'!F138/'PdT + PDA Trafego mensal'!F94)</f>
        <v>0.51212279084679202</v>
      </c>
      <c r="S94" s="30">
        <f>('PdT Trafego mensal'!G138/'PdT + PDA Trafego mensal'!G94)</f>
        <v>0.21048771543821049</v>
      </c>
      <c r="T94" s="38">
        <f>('PdT Trafego mensal'!H138/'PdT + PDA Trafego mensal'!H94)</f>
        <v>0.38721572684302824</v>
      </c>
      <c r="U94" s="48">
        <f>('PdT Trafego mensal'!I138/'PdT + PDA Trafego mensal'!I94)</f>
        <v>0.2419877565718401</v>
      </c>
      <c r="W94" s="51" t="s">
        <v>35</v>
      </c>
      <c r="X94" s="38">
        <f>'PDA Trafego mensal'!C95/'PdT + PDA Trafego mensal'!C94</f>
        <v>0.64193799787020123</v>
      </c>
      <c r="Y94" s="38">
        <f>'PDA Trafego mensal'!D95/'PdT + PDA Trafego mensal'!D94</f>
        <v>0.60143266736321888</v>
      </c>
      <c r="Z94" s="38">
        <f>'PDA Trafego mensal'!E95/'PdT + PDA Trafego mensal'!E94</f>
        <v>0.32705161145730349</v>
      </c>
      <c r="AA94" s="48">
        <f>'PDA Trafego mensal'!F95/'PdT + PDA Trafego mensal'!F94</f>
        <v>0.48787720915320804</v>
      </c>
      <c r="AB94" s="30">
        <f>'PDA Trafego mensal'!G95/'PdT + PDA Trafego mensal'!G94</f>
        <v>0.78951228456178946</v>
      </c>
      <c r="AC94" s="38">
        <f>'PDA Trafego mensal'!H95/'PdT + PDA Trafego mensal'!H94</f>
        <v>0.6127842731569717</v>
      </c>
      <c r="AD94" s="48">
        <f>'PDA Trafego mensal'!I95/'PdT + PDA Trafego mensal'!I94</f>
        <v>0.75801224342815987</v>
      </c>
    </row>
    <row r="95" spans="1:30" ht="15.75" x14ac:dyDescent="0.25">
      <c r="A95" s="5">
        <v>44958</v>
      </c>
      <c r="B95" s="51" t="s">
        <v>35</v>
      </c>
      <c r="C95" s="6">
        <f>'PdT Trafego mensal'!C139+'PDA Trafego mensal'!C96</f>
        <v>148244</v>
      </c>
      <c r="D95" s="6">
        <f>'PdT Trafego mensal'!D139+'PDA Trafego mensal'!D96</f>
        <v>1023269</v>
      </c>
      <c r="E95" s="6">
        <f>'PdT Trafego mensal'!E139+'PDA Trafego mensal'!E96</f>
        <v>4032547</v>
      </c>
      <c r="F95" s="28">
        <f>'PdT Trafego mensal'!F139+'PDA Trafego mensal'!F96</f>
        <v>208.12</v>
      </c>
      <c r="G95" s="46">
        <f>'PdT Trafego mensal'!G139+'PDA Trafego mensal'!G96</f>
        <v>391775</v>
      </c>
      <c r="H95" s="6">
        <f>'PdT Trafego mensal'!H139+'PDA Trafego mensal'!H96</f>
        <v>531563</v>
      </c>
      <c r="I95" s="28">
        <f>'PdT Trafego mensal'!I139+'PDA Trafego mensal'!I96</f>
        <v>43.65</v>
      </c>
      <c r="J95" s="47">
        <f t="shared" si="34"/>
        <v>0.2768641823151789</v>
      </c>
      <c r="K95" s="38">
        <f t="shared" si="35"/>
        <v>0.11646586081404699</v>
      </c>
      <c r="L95" s="48">
        <f t="shared" si="36"/>
        <v>0.17337252254041385</v>
      </c>
      <c r="N95" s="51" t="s">
        <v>35</v>
      </c>
      <c r="O95" s="38">
        <f>('PdT Trafego mensal'!C139/'PdT + PDA Trafego mensal'!C95)</f>
        <v>0.3533971020749575</v>
      </c>
      <c r="P95" s="38">
        <f>('PdT Trafego mensal'!D139/'PdT + PDA Trafego mensal'!D95)</f>
        <v>0.45801837053599787</v>
      </c>
      <c r="Q95" s="38">
        <f>('PdT Trafego mensal'!E139/'PdT + PDA Trafego mensal'!E95)</f>
        <v>0.69623143884001848</v>
      </c>
      <c r="R95" s="48">
        <f>('PdT Trafego mensal'!F139/'PdT + PDA Trafego mensal'!F95)</f>
        <v>0.52657120891793197</v>
      </c>
      <c r="S95" s="30">
        <f>('PdT Trafego mensal'!G139/'PdT + PDA Trafego mensal'!G95)</f>
        <v>0.22502201518728862</v>
      </c>
      <c r="T95" s="38">
        <f>('PdT Trafego mensal'!H139/'PdT + PDA Trafego mensal'!H95)</f>
        <v>0.38427053801713063</v>
      </c>
      <c r="U95" s="48">
        <f>('PdT Trafego mensal'!I139/'PdT + PDA Trafego mensal'!I95)</f>
        <v>0.11477663230240549</v>
      </c>
      <c r="W95" s="51" t="s">
        <v>35</v>
      </c>
      <c r="X95" s="38">
        <f>'PDA Trafego mensal'!C96/'PdT + PDA Trafego mensal'!C95</f>
        <v>0.64660289792504255</v>
      </c>
      <c r="Y95" s="38">
        <f>'PDA Trafego mensal'!D96/'PdT + PDA Trafego mensal'!D95</f>
        <v>0.54198162946400208</v>
      </c>
      <c r="Z95" s="38">
        <f>'PDA Trafego mensal'!E96/'PdT + PDA Trafego mensal'!E95</f>
        <v>0.30376856115998152</v>
      </c>
      <c r="AA95" s="48">
        <f>'PDA Trafego mensal'!F96/'PdT + PDA Trafego mensal'!F95</f>
        <v>0.47342879108206803</v>
      </c>
      <c r="AB95" s="30">
        <f>'PDA Trafego mensal'!G96/'PdT + PDA Trafego mensal'!G95</f>
        <v>0.77497798481271141</v>
      </c>
      <c r="AC95" s="38">
        <f>'PDA Trafego mensal'!H96/'PdT + PDA Trafego mensal'!H95</f>
        <v>0.61572946198286937</v>
      </c>
      <c r="AD95" s="48">
        <f>'PDA Trafego mensal'!I96/'PdT + PDA Trafego mensal'!I95</f>
        <v>0.88522336769759458</v>
      </c>
    </row>
    <row r="96" spans="1:30" ht="15.75" x14ac:dyDescent="0.25">
      <c r="A96" s="5">
        <v>44986</v>
      </c>
      <c r="B96" s="51" t="s">
        <v>35</v>
      </c>
      <c r="C96" s="6">
        <f>'PdT Trafego mensal'!C140+'PDA Trafego mensal'!C97</f>
        <v>250701</v>
      </c>
      <c r="D96" s="6">
        <f>'PdT Trafego mensal'!D140+'PDA Trafego mensal'!D97</f>
        <v>1761976</v>
      </c>
      <c r="E96" s="6">
        <f>'PdT Trafego mensal'!E140+'PDA Trafego mensal'!E97</f>
        <v>5833589</v>
      </c>
      <c r="F96" s="28">
        <f>'PdT Trafego mensal'!F140+'PDA Trafego mensal'!F97</f>
        <v>294.92999999999995</v>
      </c>
      <c r="G96" s="46">
        <f>'PdT Trafego mensal'!G140+'PDA Trafego mensal'!G97</f>
        <v>1489453</v>
      </c>
      <c r="H96" s="6">
        <f>'PdT Trafego mensal'!H140+'PDA Trafego mensal'!H97</f>
        <v>1707767</v>
      </c>
      <c r="I96" s="28">
        <f>'PdT Trafego mensal'!I140+'PDA Trafego mensal'!I97</f>
        <v>222.92</v>
      </c>
      <c r="J96" s="47">
        <f t="shared" ref="J96:J99" si="37">G96/SUM(D96,G96)</f>
        <v>0.45809181132357496</v>
      </c>
      <c r="K96" s="38">
        <f t="shared" ref="K96:K99" si="38">H96/SUM(E96,H96)</f>
        <v>0.22645357147971798</v>
      </c>
      <c r="L96" s="48">
        <f t="shared" ref="L96:L99" si="39">I96/SUM(F96,I96)</f>
        <v>0.43047214444337167</v>
      </c>
      <c r="N96" s="51" t="s">
        <v>35</v>
      </c>
      <c r="O96" s="38">
        <f>('PdT Trafego mensal'!C140/'PdT + PDA Trafego mensal'!C96)</f>
        <v>0.27766941496045089</v>
      </c>
      <c r="P96" s="38">
        <f>('PdT Trafego mensal'!D140/'PdT + PDA Trafego mensal'!D96)</f>
        <v>0.38761935463366132</v>
      </c>
      <c r="Q96" s="38">
        <f>('PdT Trafego mensal'!E140/'PdT + PDA Trafego mensal'!E96)</f>
        <v>0.67065952023702735</v>
      </c>
      <c r="R96" s="48">
        <f>('PdT Trafego mensal'!F140/'PdT + PDA Trafego mensal'!F96)</f>
        <v>0.52643000033906362</v>
      </c>
      <c r="S96" s="30">
        <f>('PdT Trafego mensal'!G140/'PdT + PDA Trafego mensal'!G96)</f>
        <v>0.1057388182104437</v>
      </c>
      <c r="T96" s="38">
        <f>('PdT Trafego mensal'!H140/'PdT + PDA Trafego mensal'!H96)</f>
        <v>0.18785876527652776</v>
      </c>
      <c r="U96" s="48">
        <f>('PdT Trafego mensal'!I140/'PdT + PDA Trafego mensal'!I96)</f>
        <v>3.4765835277229498E-2</v>
      </c>
      <c r="W96" s="51" t="s">
        <v>35</v>
      </c>
      <c r="X96" s="38">
        <f>'PDA Trafego mensal'!C97/'PdT + PDA Trafego mensal'!C96</f>
        <v>0.72233058503954906</v>
      </c>
      <c r="Y96" s="38">
        <f>'PDA Trafego mensal'!D97/'PdT + PDA Trafego mensal'!D96</f>
        <v>0.61238064536633874</v>
      </c>
      <c r="Z96" s="38">
        <f>'PDA Trafego mensal'!E97/'PdT + PDA Trafego mensal'!E96</f>
        <v>0.32934047976297265</v>
      </c>
      <c r="AA96" s="48">
        <f>'PDA Trafego mensal'!F97/'PdT + PDA Trafego mensal'!F96</f>
        <v>0.47356999966093655</v>
      </c>
      <c r="AB96" s="30">
        <f>'PDA Trafego mensal'!G97/'PdT + PDA Trafego mensal'!G96</f>
        <v>0.89426118178955627</v>
      </c>
      <c r="AC96" s="38">
        <f>'PDA Trafego mensal'!H97/'PdT + PDA Trafego mensal'!H96</f>
        <v>0.81214123472347222</v>
      </c>
      <c r="AD96" s="48">
        <f>'PDA Trafego mensal'!I97/'PdT + PDA Trafego mensal'!I96</f>
        <v>0.96523416472277046</v>
      </c>
    </row>
    <row r="97" spans="1:30" ht="15.75" x14ac:dyDescent="0.25">
      <c r="A97" s="5">
        <v>45017</v>
      </c>
      <c r="B97" s="51" t="s">
        <v>35</v>
      </c>
      <c r="C97" s="6">
        <f>'PdT Trafego mensal'!C141+'PDA Trafego mensal'!C98</f>
        <v>234221</v>
      </c>
      <c r="D97" s="6">
        <f>'PdT Trafego mensal'!D141+'PDA Trafego mensal'!D98</f>
        <v>1990703</v>
      </c>
      <c r="E97" s="6">
        <f>'PdT Trafego mensal'!E141+'PDA Trafego mensal'!E98</f>
        <v>5298419</v>
      </c>
      <c r="F97" s="28">
        <f>'PdT Trafego mensal'!F141+'PDA Trafego mensal'!F98</f>
        <v>263.93</v>
      </c>
      <c r="G97" s="46">
        <f>'PdT Trafego mensal'!G141+'PDA Trafego mensal'!G98</f>
        <v>908645</v>
      </c>
      <c r="H97" s="6">
        <f>'PdT Trafego mensal'!H141+'PDA Trafego mensal'!H98</f>
        <v>1095152</v>
      </c>
      <c r="I97" s="28">
        <f>'PdT Trafego mensal'!I141+'PDA Trafego mensal'!I98</f>
        <v>164.85</v>
      </c>
      <c r="J97" s="47">
        <f t="shared" si="37"/>
        <v>0.3133963222076136</v>
      </c>
      <c r="K97" s="38">
        <f t="shared" si="38"/>
        <v>0.17128956572156626</v>
      </c>
      <c r="L97" s="48">
        <f t="shared" si="39"/>
        <v>0.38446289472456741</v>
      </c>
      <c r="N97" s="51" t="s">
        <v>35</v>
      </c>
      <c r="O97" s="38">
        <f>('PdT Trafego mensal'!C141/'PdT + PDA Trafego mensal'!C97)</f>
        <v>0.23552969204298504</v>
      </c>
      <c r="P97" s="38">
        <f>('PdT Trafego mensal'!D141/'PdT + PDA Trafego mensal'!D97)</f>
        <v>0.33281157460454924</v>
      </c>
      <c r="Q97" s="38">
        <f>('PdT Trafego mensal'!E141/'PdT + PDA Trafego mensal'!E97)</f>
        <v>0.62643158270419907</v>
      </c>
      <c r="R97" s="48">
        <f>('PdT Trafego mensal'!F141/'PdT + PDA Trafego mensal'!F97)</f>
        <v>0.49797294737240938</v>
      </c>
      <c r="S97" s="30">
        <f>('PdT Trafego mensal'!G141/'PdT + PDA Trafego mensal'!G97)</f>
        <v>0.13742770829091669</v>
      </c>
      <c r="T97" s="38">
        <f>('PdT Trafego mensal'!H141/'PdT + PDA Trafego mensal'!H97)</f>
        <v>0.23223990825017898</v>
      </c>
      <c r="U97" s="48">
        <f>('PdT Trafego mensal'!I141/'PdT + PDA Trafego mensal'!I97)</f>
        <v>4.1492265696087355E-2</v>
      </c>
      <c r="W97" s="51" t="s">
        <v>35</v>
      </c>
      <c r="X97" s="38">
        <f>'PDA Trafego mensal'!C98/'PdT + PDA Trafego mensal'!C97</f>
        <v>0.76447030795701498</v>
      </c>
      <c r="Y97" s="38">
        <f>'PDA Trafego mensal'!D98/'PdT + PDA Trafego mensal'!D97</f>
        <v>0.66718842539545076</v>
      </c>
      <c r="Z97" s="38">
        <f>'PDA Trafego mensal'!E98/'PdT + PDA Trafego mensal'!E97</f>
        <v>0.37356841729580087</v>
      </c>
      <c r="AA97" s="48">
        <f>'PDA Trafego mensal'!F98/'PdT + PDA Trafego mensal'!F97</f>
        <v>0.50202705262759062</v>
      </c>
      <c r="AB97" s="30">
        <f>'PDA Trafego mensal'!G98/'PdT + PDA Trafego mensal'!G97</f>
        <v>0.86257229170908334</v>
      </c>
      <c r="AC97" s="38">
        <f>'PDA Trafego mensal'!H98/'PdT + PDA Trafego mensal'!H97</f>
        <v>0.76776009174982107</v>
      </c>
      <c r="AD97" s="48">
        <f>'PDA Trafego mensal'!I98/'PdT + PDA Trafego mensal'!I97</f>
        <v>0.95850773430391267</v>
      </c>
    </row>
    <row r="98" spans="1:30" ht="15.75" x14ac:dyDescent="0.25">
      <c r="A98" s="5">
        <v>45047</v>
      </c>
      <c r="B98" s="51" t="s">
        <v>35</v>
      </c>
      <c r="C98" s="6">
        <f>'PdT Trafego mensal'!C142+'PDA Trafego mensal'!C99</f>
        <v>217680</v>
      </c>
      <c r="D98" s="6">
        <f>'PdT Trafego mensal'!D142+'PDA Trafego mensal'!D99</f>
        <v>1880024</v>
      </c>
      <c r="E98" s="6">
        <f>'PdT Trafego mensal'!E142+'PDA Trafego mensal'!E99</f>
        <v>4635113</v>
      </c>
      <c r="F98" s="28">
        <f>'PdT Trafego mensal'!F142+'PDA Trafego mensal'!F99</f>
        <v>224.47</v>
      </c>
      <c r="G98" s="46">
        <f>'PdT Trafego mensal'!G142+'PDA Trafego mensal'!G99</f>
        <v>749792</v>
      </c>
      <c r="H98" s="6">
        <f>'PdT Trafego mensal'!H142+'PDA Trafego mensal'!H99</f>
        <v>863942</v>
      </c>
      <c r="I98" s="28">
        <f>'PdT Trafego mensal'!I142+'PDA Trafego mensal'!I99</f>
        <v>139.93</v>
      </c>
      <c r="J98" s="47">
        <f t="shared" si="37"/>
        <v>0.28511196220572088</v>
      </c>
      <c r="K98" s="38">
        <f t="shared" si="38"/>
        <v>0.15710735753688587</v>
      </c>
      <c r="L98" s="48">
        <f t="shared" si="39"/>
        <v>0.38400109769484086</v>
      </c>
      <c r="N98" s="51" t="s">
        <v>35</v>
      </c>
      <c r="O98" s="38">
        <f>('PdT Trafego mensal'!C142/'PdT + PDA Trafego mensal'!C98)</f>
        <v>0.19640757074604925</v>
      </c>
      <c r="P98" s="38">
        <f>('PdT Trafego mensal'!D142/'PdT + PDA Trafego mensal'!D98)</f>
        <v>0.39696567703391022</v>
      </c>
      <c r="Q98" s="38">
        <f>('PdT Trafego mensal'!E142/'PdT + PDA Trafego mensal'!E98)</f>
        <v>0.58753454338653666</v>
      </c>
      <c r="R98" s="48">
        <f>('PdT Trafego mensal'!F142/'PdT + PDA Trafego mensal'!F98)</f>
        <v>0.45057245957143494</v>
      </c>
      <c r="S98" s="30">
        <f>('PdT Trafego mensal'!G142/'PdT + PDA Trafego mensal'!G98)</f>
        <v>8.0962453587128169E-2</v>
      </c>
      <c r="T98" s="38">
        <f>('PdT Trafego mensal'!H142/'PdT + PDA Trafego mensal'!H98)</f>
        <v>0.16691514013672215</v>
      </c>
      <c r="U98" s="48">
        <f>('PdT Trafego mensal'!I142/'PdT + PDA Trafego mensal'!I98)</f>
        <v>3.2945043950546704E-2</v>
      </c>
      <c r="W98" s="51" t="s">
        <v>35</v>
      </c>
      <c r="X98" s="38">
        <f>'PDA Trafego mensal'!C99/'PdT + PDA Trafego mensal'!C98</f>
        <v>0.8035924292539508</v>
      </c>
      <c r="Y98" s="38">
        <f>'PDA Trafego mensal'!D99/'PdT + PDA Trafego mensal'!D98</f>
        <v>0.60303432296608983</v>
      </c>
      <c r="Z98" s="38">
        <f>'PDA Trafego mensal'!E99/'PdT + PDA Trafego mensal'!E98</f>
        <v>0.41246545661346334</v>
      </c>
      <c r="AA98" s="48">
        <f>'PDA Trafego mensal'!F99/'PdT + PDA Trafego mensal'!F98</f>
        <v>0.54942754042856501</v>
      </c>
      <c r="AB98" s="30">
        <f>'PDA Trafego mensal'!G99/'PdT + PDA Trafego mensal'!G98</f>
        <v>0.91903754641287183</v>
      </c>
      <c r="AC98" s="38">
        <f>'PDA Trafego mensal'!H99/'PdT + PDA Trafego mensal'!H98</f>
        <v>0.83308485986327785</v>
      </c>
      <c r="AD98" s="48">
        <f>'PDA Trafego mensal'!I99/'PdT + PDA Trafego mensal'!I98</f>
        <v>0.96705495604945324</v>
      </c>
    </row>
    <row r="99" spans="1:30" ht="15.75" x14ac:dyDescent="0.25">
      <c r="A99" s="5">
        <v>45078</v>
      </c>
      <c r="B99" s="51" t="s">
        <v>35</v>
      </c>
      <c r="C99" s="6">
        <f>'PdT Trafego mensal'!C143+'PDA Trafego mensal'!C100</f>
        <v>224531</v>
      </c>
      <c r="D99" s="6">
        <f>'PdT Trafego mensal'!D143+'PDA Trafego mensal'!D100</f>
        <v>3099793</v>
      </c>
      <c r="E99" s="6">
        <f>'PdT Trafego mensal'!E143+'PDA Trafego mensal'!E100</f>
        <v>6318798</v>
      </c>
      <c r="F99" s="28">
        <f>'PdT Trafego mensal'!F143+'PDA Trafego mensal'!F100</f>
        <v>276.05999999999995</v>
      </c>
      <c r="G99" s="46">
        <f>'PdT Trafego mensal'!G143+'PDA Trafego mensal'!G100</f>
        <v>963272</v>
      </c>
      <c r="H99" s="6">
        <f>'PdT Trafego mensal'!H143+'PDA Trafego mensal'!H100</f>
        <v>1110370</v>
      </c>
      <c r="I99" s="28">
        <f>'PdT Trafego mensal'!I143+'PDA Trafego mensal'!I100</f>
        <v>132.84</v>
      </c>
      <c r="J99" s="47">
        <f t="shared" si="37"/>
        <v>0.23708013531656522</v>
      </c>
      <c r="K99" s="38">
        <f t="shared" si="38"/>
        <v>0.14946088175688044</v>
      </c>
      <c r="L99" s="48">
        <f t="shared" si="39"/>
        <v>0.32487160674981663</v>
      </c>
      <c r="N99" s="51" t="s">
        <v>35</v>
      </c>
      <c r="O99" s="38">
        <f>('PdT Trafego mensal'!C143/'PdT + PDA Trafego mensal'!C99)</f>
        <v>0.24209574624439387</v>
      </c>
      <c r="P99" s="38">
        <f>('PdT Trafego mensal'!D143/'PdT + PDA Trafego mensal'!D99)</f>
        <v>0.46780123705034499</v>
      </c>
      <c r="Q99" s="38">
        <f>('PdT Trafego mensal'!E143/'PdT + PDA Trafego mensal'!E99)</f>
        <v>0.62516795124642377</v>
      </c>
      <c r="R99" s="48">
        <f>('PdT Trafego mensal'!F143/'PdT + PDA Trafego mensal'!F99)</f>
        <v>0.49677606317467221</v>
      </c>
      <c r="S99" s="30">
        <f>('PdT Trafego mensal'!G143/'PdT + PDA Trafego mensal'!G99)</f>
        <v>0.14353993472248752</v>
      </c>
      <c r="T99" s="38">
        <f>('PdT Trafego mensal'!H143/'PdT + PDA Trafego mensal'!H99)</f>
        <v>0.22477732647675999</v>
      </c>
      <c r="U99" s="48">
        <f>('PdT Trafego mensal'!I143/'PdT + PDA Trafego mensal'!I99)</f>
        <v>4.6145739235170125E-2</v>
      </c>
      <c r="W99" s="51" t="s">
        <v>35</v>
      </c>
      <c r="X99" s="38">
        <f>'PDA Trafego mensal'!C100/'PdT + PDA Trafego mensal'!C99</f>
        <v>0.75790425375560611</v>
      </c>
      <c r="Y99" s="38">
        <f>'PDA Trafego mensal'!D100/'PdT + PDA Trafego mensal'!D99</f>
        <v>0.53219876294965507</v>
      </c>
      <c r="Z99" s="38">
        <f>'PDA Trafego mensal'!E100/'PdT + PDA Trafego mensal'!E99</f>
        <v>0.37483204875357623</v>
      </c>
      <c r="AA99" s="48">
        <f>'PDA Trafego mensal'!F100/'PdT + PDA Trafego mensal'!F99</f>
        <v>0.50322393682532784</v>
      </c>
      <c r="AB99" s="30">
        <f>'PDA Trafego mensal'!G100/'PdT + PDA Trafego mensal'!G99</f>
        <v>0.85646006527751251</v>
      </c>
      <c r="AC99" s="38">
        <f>'PDA Trafego mensal'!H100/'PdT + PDA Trafego mensal'!H99</f>
        <v>0.77522267352324004</v>
      </c>
      <c r="AD99" s="48">
        <f>'PDA Trafego mensal'!I100/'PdT + PDA Trafego mensal'!I99</f>
        <v>0.95385426076482982</v>
      </c>
    </row>
    <row r="100" spans="1:30" ht="15.75" x14ac:dyDescent="0.25">
      <c r="A100" s="5">
        <v>45108</v>
      </c>
      <c r="B100" s="51" t="s">
        <v>35</v>
      </c>
      <c r="C100" s="6">
        <f>'PdT Trafego mensal'!C144+'PDA Trafego mensal'!C101</f>
        <v>260043</v>
      </c>
      <c r="D100" s="6">
        <f>'PdT Trafego mensal'!D144+'PDA Trafego mensal'!D101</f>
        <v>1893031</v>
      </c>
      <c r="E100" s="6">
        <f>'PdT Trafego mensal'!E144+'PDA Trafego mensal'!E101</f>
        <v>5134615</v>
      </c>
      <c r="F100" s="28">
        <f>'PdT Trafego mensal'!F144+'PDA Trafego mensal'!F101</f>
        <v>249.91</v>
      </c>
      <c r="G100" s="46">
        <f>'PdT Trafego mensal'!G144+'PDA Trafego mensal'!G101</f>
        <v>859008</v>
      </c>
      <c r="H100" s="6">
        <f>'PdT Trafego mensal'!H144+'PDA Trafego mensal'!H101</f>
        <v>1012924</v>
      </c>
      <c r="I100" s="28">
        <f>'PdT Trafego mensal'!I144+'PDA Trafego mensal'!I101</f>
        <v>127.17999999999999</v>
      </c>
      <c r="J100" s="47">
        <f t="shared" ref="J100:J102" si="40">G100/SUM(D100,G100)</f>
        <v>0.31213511145735945</v>
      </c>
      <c r="K100" s="38">
        <f t="shared" ref="K100:K102" si="41">H100/SUM(E100,H100)</f>
        <v>0.16476902383213834</v>
      </c>
      <c r="L100" s="48">
        <f t="shared" ref="L100:L111" si="42">I100/SUM(F100,I100)</f>
        <v>0.33726696544591478</v>
      </c>
      <c r="N100" s="51" t="s">
        <v>35</v>
      </c>
      <c r="O100" s="38">
        <f>('PdT Trafego mensal'!C144/'PdT + PDA Trafego mensal'!C100)</f>
        <v>0.22795460750721996</v>
      </c>
      <c r="P100" s="38">
        <f>('PdT Trafego mensal'!D144/'PdT + PDA Trafego mensal'!D100)</f>
        <v>0.36102895303880389</v>
      </c>
      <c r="Q100" s="38">
        <f>('PdT Trafego mensal'!E144/'PdT + PDA Trafego mensal'!E100)</f>
        <v>0.62757655637277576</v>
      </c>
      <c r="R100" s="48">
        <f>('PdT Trafego mensal'!F144/'PdT + PDA Trafego mensal'!F100)</f>
        <v>0.53855387939658284</v>
      </c>
      <c r="S100" s="30">
        <f>('PdT Trafego mensal'!G144/'PdT + PDA Trafego mensal'!G100)</f>
        <v>0.13999753203695425</v>
      </c>
      <c r="T100" s="38">
        <f>('PdT Trafego mensal'!H144/'PdT + PDA Trafego mensal'!H100)</f>
        <v>0.22330401886025011</v>
      </c>
      <c r="U100" s="48">
        <f>('PdT Trafego mensal'!I144/'PdT + PDA Trafego mensal'!I100)</f>
        <v>4.4975625098285892E-2</v>
      </c>
      <c r="W100" s="51" t="s">
        <v>35</v>
      </c>
      <c r="X100" s="38">
        <f>'PDA Trafego mensal'!C101/'PdT + PDA Trafego mensal'!C100</f>
        <v>0.77204539249278004</v>
      </c>
      <c r="Y100" s="38">
        <f>'PDA Trafego mensal'!D101/'PdT + PDA Trafego mensal'!D100</f>
        <v>0.63897104696119611</v>
      </c>
      <c r="Z100" s="38">
        <f>'PDA Trafego mensal'!E101/'PdT + PDA Trafego mensal'!E100</f>
        <v>0.37242344362722424</v>
      </c>
      <c r="AA100" s="48">
        <f>'PDA Trafego mensal'!F101/'PdT + PDA Trafego mensal'!F100</f>
        <v>0.46144612060341722</v>
      </c>
      <c r="AB100" s="30">
        <f>'PDA Trafego mensal'!G101/'PdT + PDA Trafego mensal'!G100</f>
        <v>0.86000246796304569</v>
      </c>
      <c r="AC100" s="38">
        <f>'PDA Trafego mensal'!H101/'PdT + PDA Trafego mensal'!H100</f>
        <v>0.77669598113974991</v>
      </c>
      <c r="AD100" s="48">
        <f>'PDA Trafego mensal'!I101/'PdT + PDA Trafego mensal'!I100</f>
        <v>0.9550243749017141</v>
      </c>
    </row>
    <row r="101" spans="1:30" ht="15.75" x14ac:dyDescent="0.25">
      <c r="A101" s="5">
        <v>45139</v>
      </c>
      <c r="B101" s="51" t="s">
        <v>35</v>
      </c>
      <c r="C101" s="6">
        <f>'PdT Trafego mensal'!C145+'PDA Trafego mensal'!C102</f>
        <v>303929</v>
      </c>
      <c r="D101" s="6">
        <f>'PdT Trafego mensal'!D145+'PDA Trafego mensal'!D102</f>
        <v>1868955</v>
      </c>
      <c r="E101" s="6">
        <f>'PdT Trafego mensal'!E145+'PDA Trafego mensal'!E102</f>
        <v>5276812</v>
      </c>
      <c r="F101" s="28">
        <f>'PdT Trafego mensal'!F145+'PDA Trafego mensal'!F102</f>
        <v>255.83999999999997</v>
      </c>
      <c r="G101" s="46">
        <f>'PdT Trafego mensal'!G145+'PDA Trafego mensal'!G102</f>
        <v>1069888</v>
      </c>
      <c r="H101" s="6">
        <f>'PdT Trafego mensal'!H145+'PDA Trafego mensal'!H102</f>
        <v>1257714</v>
      </c>
      <c r="I101" s="28">
        <f>'PdT Trafego mensal'!I145+'PDA Trafego mensal'!I102</f>
        <v>86.070000000000007</v>
      </c>
      <c r="J101" s="47">
        <f t="shared" si="40"/>
        <v>0.36405075058449871</v>
      </c>
      <c r="K101" s="38">
        <f t="shared" si="41"/>
        <v>0.19247210891807609</v>
      </c>
      <c r="L101" s="48">
        <f t="shared" si="42"/>
        <v>0.25173291216986932</v>
      </c>
      <c r="N101" s="51" t="s">
        <v>35</v>
      </c>
      <c r="O101" s="38">
        <f>('PdT Trafego mensal'!C145/'PdT + PDA Trafego mensal'!C101)</f>
        <v>0.20157997427030655</v>
      </c>
      <c r="P101" s="38">
        <f>('PdT Trafego mensal'!D145/'PdT + PDA Trafego mensal'!D101)</f>
        <v>0.35485445074921546</v>
      </c>
      <c r="Q101" s="38">
        <f>('PdT Trafego mensal'!E145/'PdT + PDA Trafego mensal'!E101)</f>
        <v>0.62721317340848981</v>
      </c>
      <c r="R101" s="48">
        <f>('PdT Trafego mensal'!F145/'PdT + PDA Trafego mensal'!F101)</f>
        <v>0.54530175109443402</v>
      </c>
      <c r="S101" s="30">
        <f>('PdT Trafego mensal'!G145/'PdT + PDA Trafego mensal'!G101)</f>
        <v>0.11521392893461746</v>
      </c>
      <c r="T101" s="38">
        <f>('PdT Trafego mensal'!H145/'PdT + PDA Trafego mensal'!H101)</f>
        <v>0.19337385128892579</v>
      </c>
      <c r="U101" s="48">
        <f>('PdT Trafego mensal'!I145/'PdT + PDA Trafego mensal'!I101)</f>
        <v>7.4939003136981527E-2</v>
      </c>
      <c r="W101" s="51" t="s">
        <v>35</v>
      </c>
      <c r="X101" s="38">
        <f>'PDA Trafego mensal'!C102/'PdT + PDA Trafego mensal'!C101</f>
        <v>0.79842002572969339</v>
      </c>
      <c r="Y101" s="38">
        <f>'PDA Trafego mensal'!D102/'PdT + PDA Trafego mensal'!D101</f>
        <v>0.64514554925078449</v>
      </c>
      <c r="Z101" s="38">
        <f>'PDA Trafego mensal'!E102/'PdT + PDA Trafego mensal'!E101</f>
        <v>0.37278682659151019</v>
      </c>
      <c r="AA101" s="48">
        <f>'PDA Trafego mensal'!F102/'PdT + PDA Trafego mensal'!F101</f>
        <v>0.45469824890556604</v>
      </c>
      <c r="AB101" s="30">
        <f>'PDA Trafego mensal'!G102/'PdT + PDA Trafego mensal'!G101</f>
        <v>0.88478607106538254</v>
      </c>
      <c r="AC101" s="38">
        <f>'PDA Trafego mensal'!H102/'PdT + PDA Trafego mensal'!H101</f>
        <v>0.80662614871107419</v>
      </c>
      <c r="AD101" s="48">
        <f>'PDA Trafego mensal'!I102/'PdT + PDA Trafego mensal'!I101</f>
        <v>0.92506099686301846</v>
      </c>
    </row>
    <row r="102" spans="1:30" ht="15.75" x14ac:dyDescent="0.25">
      <c r="A102" s="5">
        <v>45170</v>
      </c>
      <c r="B102" s="51" t="s">
        <v>35</v>
      </c>
      <c r="C102" s="6">
        <f>'PdT Trafego mensal'!C146+'PDA Trafego mensal'!C103</f>
        <v>212855</v>
      </c>
      <c r="D102" s="6">
        <f>'PdT Trafego mensal'!D146+'PDA Trafego mensal'!D103</f>
        <v>1577949</v>
      </c>
      <c r="E102" s="6">
        <f>'PdT Trafego mensal'!E146+'PDA Trafego mensal'!E103</f>
        <v>4494934</v>
      </c>
      <c r="F102" s="28">
        <f>'PdT Trafego mensal'!F146+'PDA Trafego mensal'!F103</f>
        <v>280.76</v>
      </c>
      <c r="G102" s="46">
        <f>'PdT Trafego mensal'!G146+'PDA Trafego mensal'!G103</f>
        <v>1024437</v>
      </c>
      <c r="H102" s="6">
        <f>'PdT Trafego mensal'!H146+'PDA Trafego mensal'!H103</f>
        <v>1238331</v>
      </c>
      <c r="I102" s="28">
        <f>'PdT Trafego mensal'!I146+'PDA Trafego mensal'!I103</f>
        <v>120.01</v>
      </c>
      <c r="J102" s="47">
        <f t="shared" si="40"/>
        <v>0.39365297845899877</v>
      </c>
      <c r="K102" s="38">
        <f t="shared" si="41"/>
        <v>0.21599053942212684</v>
      </c>
      <c r="L102" s="48">
        <f t="shared" si="42"/>
        <v>0.29944856151907578</v>
      </c>
      <c r="N102" s="51" t="s">
        <v>35</v>
      </c>
      <c r="O102" s="38">
        <f>('PdT Trafego mensal'!C146/'PdT + PDA Trafego mensal'!C102)</f>
        <v>0.24756289492847244</v>
      </c>
      <c r="P102" s="38">
        <f>('PdT Trafego mensal'!D146/'PdT + PDA Trafego mensal'!D102)</f>
        <v>0.38516960941069706</v>
      </c>
      <c r="Q102" s="38">
        <f>('PdT Trafego mensal'!E146/'PdT + PDA Trafego mensal'!E102)</f>
        <v>0.63705740729452309</v>
      </c>
      <c r="R102" s="48">
        <f>('PdT Trafego mensal'!F146/'PdT + PDA Trafego mensal'!F102)</f>
        <v>0.4337868642256732</v>
      </c>
      <c r="S102" s="30">
        <f>('PdT Trafego mensal'!G146/'PdT + PDA Trafego mensal'!G102)</f>
        <v>0.14793881907818637</v>
      </c>
      <c r="T102" s="38">
        <f>('PdT Trafego mensal'!H146/'PdT + PDA Trafego mensal'!H102)</f>
        <v>0.2074897583925461</v>
      </c>
      <c r="U102" s="48">
        <f>('PdT Trafego mensal'!I146/'PdT + PDA Trafego mensal'!I102)</f>
        <v>4.9829180901591538E-2</v>
      </c>
      <c r="W102" s="51" t="s">
        <v>35</v>
      </c>
      <c r="X102" s="38">
        <f>'PDA Trafego mensal'!C103/'PdT + PDA Trafego mensal'!C102</f>
        <v>0.75243710507152761</v>
      </c>
      <c r="Y102" s="38">
        <f>'PDA Trafego mensal'!D103/'PdT + PDA Trafego mensal'!D102</f>
        <v>0.614830390589303</v>
      </c>
      <c r="Z102" s="38">
        <f>'PDA Trafego mensal'!E103/'PdT + PDA Trafego mensal'!E102</f>
        <v>0.36294259270547685</v>
      </c>
      <c r="AA102" s="48">
        <f>'PDA Trafego mensal'!F103/'PdT + PDA Trafego mensal'!F102</f>
        <v>0.56621313577432686</v>
      </c>
      <c r="AB102" s="30">
        <f>'PDA Trafego mensal'!G103/'PdT + PDA Trafego mensal'!G102</f>
        <v>0.8520611809218136</v>
      </c>
      <c r="AC102" s="38">
        <f>'PDA Trafego mensal'!H103/'PdT + PDA Trafego mensal'!H102</f>
        <v>0.79251024160745387</v>
      </c>
      <c r="AD102" s="48">
        <f>'PDA Trafego mensal'!I103/'PdT + PDA Trafego mensal'!I102</f>
        <v>0.95017081909840839</v>
      </c>
    </row>
    <row r="103" spans="1:30" ht="15.75" x14ac:dyDescent="0.25">
      <c r="A103" s="5">
        <v>45200</v>
      </c>
      <c r="B103" s="51" t="s">
        <v>35</v>
      </c>
      <c r="C103" s="6">
        <f>'PdT Trafego mensal'!C147+'PDA Trafego mensal'!C104</f>
        <v>213119</v>
      </c>
      <c r="D103" s="6">
        <f>'PdT Trafego mensal'!D147+'PDA Trafego mensal'!D104</f>
        <v>4681775</v>
      </c>
      <c r="E103" s="6">
        <f>'PdT Trafego mensal'!E147+'PDA Trafego mensal'!E104</f>
        <v>7680586</v>
      </c>
      <c r="F103" s="28">
        <f>'PdT Trafego mensal'!F147+'PDA Trafego mensal'!F104</f>
        <v>477.53</v>
      </c>
      <c r="G103" s="46">
        <f>'PdT Trafego mensal'!G147+'PDA Trafego mensal'!G104</f>
        <v>5932271</v>
      </c>
      <c r="H103" s="6">
        <f>'PdT Trafego mensal'!H147+'PDA Trafego mensal'!H104</f>
        <v>6151783</v>
      </c>
      <c r="I103" s="28">
        <f>'PdT Trafego mensal'!I147+'PDA Trafego mensal'!I104</f>
        <v>385.34999999999997</v>
      </c>
      <c r="J103" s="47">
        <f t="shared" ref="J103:J104" si="43">G103/SUM(D103,G103)</f>
        <v>0.55890760224706015</v>
      </c>
      <c r="K103" s="38">
        <f t="shared" ref="K103:K104" si="44">H103/SUM(E103,H103)</f>
        <v>0.44473820789482987</v>
      </c>
      <c r="L103" s="48">
        <f t="shared" si="42"/>
        <v>0.44658585203040979</v>
      </c>
      <c r="N103" s="51" t="s">
        <v>35</v>
      </c>
      <c r="O103" s="38">
        <f>('PdT Trafego mensal'!C147/'PdT + PDA Trafego mensal'!C103)</f>
        <v>0.24855597107719163</v>
      </c>
      <c r="P103" s="38">
        <f>('PdT Trafego mensal'!D147/'PdT + PDA Trafego mensal'!D103)</f>
        <v>0.12171217113167548</v>
      </c>
      <c r="Q103" s="38">
        <f>('PdT Trafego mensal'!E147/'PdT + PDA Trafego mensal'!E103)</f>
        <v>0.3775353859718516</v>
      </c>
      <c r="R103" s="48">
        <f>('PdT Trafego mensal'!F147/'PdT + PDA Trafego mensal'!F103)</f>
        <v>0.26063283982158192</v>
      </c>
      <c r="S103" s="30">
        <f>('PdT Trafego mensal'!G147/'PdT + PDA Trafego mensal'!G103)</f>
        <v>1.748082648280903E-2</v>
      </c>
      <c r="T103" s="38">
        <f>('PdT Trafego mensal'!H147/'PdT + PDA Trafego mensal'!H103)</f>
        <v>3.5487109997215438E-2</v>
      </c>
      <c r="U103" s="48">
        <f>('PdT Trafego mensal'!I147/'PdT + PDA Trafego mensal'!I103)</f>
        <v>1.5129103412482161E-2</v>
      </c>
      <c r="W103" s="51" t="s">
        <v>35</v>
      </c>
      <c r="X103" s="38">
        <f>'PDA Trafego mensal'!C104/'PdT + PDA Trafego mensal'!C103</f>
        <v>0.75144402892280837</v>
      </c>
      <c r="Y103" s="38">
        <f>'PDA Trafego mensal'!D104/'PdT + PDA Trafego mensal'!D103</f>
        <v>0.87828782886832446</v>
      </c>
      <c r="Z103" s="38">
        <f>'PDA Trafego mensal'!E104/'PdT + PDA Trafego mensal'!E103</f>
        <v>0.62246461402814834</v>
      </c>
      <c r="AA103" s="48">
        <f>'PDA Trafego mensal'!F104/'PdT + PDA Trafego mensal'!F103</f>
        <v>0.73936716017841819</v>
      </c>
      <c r="AB103" s="30">
        <f>'PDA Trafego mensal'!G104/'PdT + PDA Trafego mensal'!G103</f>
        <v>0.98251917351719098</v>
      </c>
      <c r="AC103" s="38">
        <f>'PDA Trafego mensal'!H104/'PdT + PDA Trafego mensal'!H103</f>
        <v>0.96451289000278451</v>
      </c>
      <c r="AD103" s="48">
        <f>'PDA Trafego mensal'!I104/'PdT + PDA Trafego mensal'!I103</f>
        <v>0.98487089658751792</v>
      </c>
    </row>
    <row r="104" spans="1:30" ht="15.75" x14ac:dyDescent="0.25">
      <c r="A104" s="5">
        <v>45231</v>
      </c>
      <c r="B104" s="51" t="s">
        <v>35</v>
      </c>
      <c r="C104" s="6">
        <f>'PdT Trafego mensal'!C148+'PDA Trafego mensal'!C105</f>
        <v>233717</v>
      </c>
      <c r="D104" s="6">
        <f>'PdT Trafego mensal'!D148+'PDA Trafego mensal'!D105</f>
        <v>14395483</v>
      </c>
      <c r="E104" s="6">
        <f>'PdT Trafego mensal'!E148+'PDA Trafego mensal'!E105</f>
        <v>17090758</v>
      </c>
      <c r="F104" s="28">
        <f>'PdT Trafego mensal'!F148+'PDA Trafego mensal'!F105</f>
        <v>895.64</v>
      </c>
      <c r="G104" s="46">
        <f>'PdT Trafego mensal'!G148+'PDA Trafego mensal'!G105</f>
        <v>1618850</v>
      </c>
      <c r="H104" s="6">
        <f>'PdT Trafego mensal'!H148+'PDA Trafego mensal'!H105</f>
        <v>1939895</v>
      </c>
      <c r="I104" s="28">
        <f>'PdT Trafego mensal'!I148+'PDA Trafego mensal'!I105</f>
        <v>179.17000000000002</v>
      </c>
      <c r="J104" s="47">
        <f t="shared" si="43"/>
        <v>0.10108756949165476</v>
      </c>
      <c r="K104" s="38">
        <f t="shared" si="44"/>
        <v>0.1019352830404716</v>
      </c>
      <c r="L104" s="48">
        <f t="shared" si="42"/>
        <v>0.16669923056168071</v>
      </c>
      <c r="N104" s="51" t="s">
        <v>35</v>
      </c>
      <c r="O104" s="38">
        <f>('PdT Trafego mensal'!C148/'PdT + PDA Trafego mensal'!C104)</f>
        <v>0.20158567840593539</v>
      </c>
      <c r="P104" s="38">
        <f>('PdT Trafego mensal'!D148/'PdT + PDA Trafego mensal'!D104)</f>
        <v>3.5887576679434791E-2</v>
      </c>
      <c r="Q104" s="38">
        <f>('PdT Trafego mensal'!E148/'PdT + PDA Trafego mensal'!E104)</f>
        <v>0.15306342761391858</v>
      </c>
      <c r="R104" s="48">
        <f>('PdT Trafego mensal'!F148/'PdT + PDA Trafego mensal'!F104)</f>
        <v>0.12422401857889331</v>
      </c>
      <c r="S104" s="30">
        <f>('PdT Trafego mensal'!G148/'PdT + PDA Trafego mensal'!G104)</f>
        <v>6.1026654724032493E-2</v>
      </c>
      <c r="T104" s="38">
        <f>('PdT Trafego mensal'!H148/'PdT + PDA Trafego mensal'!H104)</f>
        <v>0.10051626505558291</v>
      </c>
      <c r="U104" s="48">
        <f>('PdT Trafego mensal'!I148/'PdT + PDA Trafego mensal'!I104)</f>
        <v>2.6957637997432605E-2</v>
      </c>
      <c r="W104" s="51" t="s">
        <v>35</v>
      </c>
      <c r="X104" s="38">
        <f>'PDA Trafego mensal'!C105/'PdT + PDA Trafego mensal'!C104</f>
        <v>0.79841432159406467</v>
      </c>
      <c r="Y104" s="38">
        <f>'PDA Trafego mensal'!D105/'PdT + PDA Trafego mensal'!D104</f>
        <v>0.96411242332056524</v>
      </c>
      <c r="Z104" s="38">
        <f>'PDA Trafego mensal'!E105/'PdT + PDA Trafego mensal'!E104</f>
        <v>0.84693657238608144</v>
      </c>
      <c r="AA104" s="48">
        <f>'PDA Trafego mensal'!F105/'PdT + PDA Trafego mensal'!F104</f>
        <v>0.87577598142110669</v>
      </c>
      <c r="AB104" s="30">
        <f>'PDA Trafego mensal'!G105/'PdT + PDA Trafego mensal'!G104</f>
        <v>0.93897334527596754</v>
      </c>
      <c r="AC104" s="38">
        <f>'PDA Trafego mensal'!H105/'PdT + PDA Trafego mensal'!H104</f>
        <v>0.89948373494441713</v>
      </c>
      <c r="AD104" s="48">
        <f>'PDA Trafego mensal'!I105/'PdT + PDA Trafego mensal'!I104</f>
        <v>0.97304236200256733</v>
      </c>
    </row>
    <row r="105" spans="1:30" ht="15.75" x14ac:dyDescent="0.25">
      <c r="A105" s="5">
        <v>45261</v>
      </c>
      <c r="B105" s="51" t="s">
        <v>35</v>
      </c>
      <c r="C105" s="6">
        <f>'PdT Trafego mensal'!C149+'PDA Trafego mensal'!C106</f>
        <v>237101</v>
      </c>
      <c r="D105" s="6">
        <f>'PdT Trafego mensal'!D149+'PDA Trafego mensal'!D106</f>
        <v>7392782</v>
      </c>
      <c r="E105" s="6">
        <f>'PdT Trafego mensal'!E149+'PDA Trafego mensal'!E106</f>
        <v>9517586</v>
      </c>
      <c r="F105" s="28">
        <f>'PdT Trafego mensal'!F149+'PDA Trafego mensal'!F106</f>
        <v>541.19000000000005</v>
      </c>
      <c r="G105" s="46">
        <f>'PdT Trafego mensal'!G149+'PDA Trafego mensal'!G106</f>
        <v>1720837</v>
      </c>
      <c r="H105" s="6">
        <f>'PdT Trafego mensal'!H149+'PDA Trafego mensal'!H106</f>
        <v>2923417</v>
      </c>
      <c r="I105" s="28">
        <f>'PdT Trafego mensal'!I149+'PDA Trafego mensal'!I106</f>
        <v>220.23999999999998</v>
      </c>
      <c r="J105" s="47">
        <f t="shared" ref="J105:J106" si="45">G105/SUM(D105,G105)</f>
        <v>0.18882037969768101</v>
      </c>
      <c r="K105" s="38">
        <f t="shared" ref="K105:K108" si="46">H105/SUM(E105,H105)</f>
        <v>0.23498242062959071</v>
      </c>
      <c r="L105" s="48">
        <f t="shared" si="42"/>
        <v>0.28924523593764362</v>
      </c>
      <c r="N105" s="51" t="s">
        <v>35</v>
      </c>
      <c r="O105" s="38">
        <f>('PdT Trafego mensal'!C149/'PdT + PDA Trafego mensal'!C105)</f>
        <v>0.15063622675568639</v>
      </c>
      <c r="P105" s="38">
        <f>('PdT Trafego mensal'!D149/'PdT + PDA Trafego mensal'!D105)</f>
        <v>5.9047054275372927E-2</v>
      </c>
      <c r="Q105" s="38">
        <f>('PdT Trafego mensal'!E149/'PdT + PDA Trafego mensal'!E105)</f>
        <v>0.21843732223696219</v>
      </c>
      <c r="R105" s="48">
        <f>('PdT Trafego mensal'!F149/'PdT + PDA Trafego mensal'!F105)</f>
        <v>0.16297418651490234</v>
      </c>
      <c r="S105" s="30">
        <f>('PdT Trafego mensal'!G149/'PdT + PDA Trafego mensal'!G105)</f>
        <v>5.7031549182171237E-2</v>
      </c>
      <c r="T105" s="38">
        <f>('PdT Trafego mensal'!H149/'PdT + PDA Trafego mensal'!H105)</f>
        <v>6.4152667922503015E-2</v>
      </c>
      <c r="U105" s="48">
        <f>('PdT Trafego mensal'!I149/'PdT + PDA Trafego mensal'!I105)</f>
        <v>1.920632037776971E-2</v>
      </c>
      <c r="W105" s="51" t="s">
        <v>35</v>
      </c>
      <c r="X105" s="38">
        <f>'PDA Trafego mensal'!C106/'PdT + PDA Trafego mensal'!C105</f>
        <v>0.84936377324431356</v>
      </c>
      <c r="Y105" s="38">
        <f>'PDA Trafego mensal'!D106/'PdT + PDA Trafego mensal'!D105</f>
        <v>0.94095294572462707</v>
      </c>
      <c r="Z105" s="38">
        <f>'PDA Trafego mensal'!E106/'PdT + PDA Trafego mensal'!E105</f>
        <v>0.78156267776303778</v>
      </c>
      <c r="AA105" s="48">
        <f>'PDA Trafego mensal'!F106/'PdT + PDA Trafego mensal'!F105</f>
        <v>0.83702581348509764</v>
      </c>
      <c r="AB105" s="30">
        <f>'PDA Trafego mensal'!G106/'PdT + PDA Trafego mensal'!G105</f>
        <v>0.94296845081782876</v>
      </c>
      <c r="AC105" s="38">
        <f>'PDA Trafego mensal'!H106/'PdT + PDA Trafego mensal'!H105</f>
        <v>0.93584733207749693</v>
      </c>
      <c r="AD105" s="48">
        <f>'PDA Trafego mensal'!I106/'PdT + PDA Trafego mensal'!I105</f>
        <v>0.9807936796222303</v>
      </c>
    </row>
    <row r="106" spans="1:30" ht="15.75" x14ac:dyDescent="0.25">
      <c r="A106" s="5">
        <v>45292</v>
      </c>
      <c r="B106" s="51" t="s">
        <v>35</v>
      </c>
      <c r="C106" s="6">
        <f>'PdT Trafego mensal'!C150+'PDA Trafego mensal'!C107</f>
        <v>133432</v>
      </c>
      <c r="D106" s="6">
        <f>'PdT Trafego mensal'!D150+'PDA Trafego mensal'!D107</f>
        <v>1790016</v>
      </c>
      <c r="E106" s="6">
        <f>'PdT Trafego mensal'!E150+'PDA Trafego mensal'!E107</f>
        <v>4046398</v>
      </c>
      <c r="F106" s="28">
        <f>'PdT Trafego mensal'!F150+'PDA Trafego mensal'!F107</f>
        <v>254.14999999999998</v>
      </c>
      <c r="G106" s="46">
        <f>'PdT Trafego mensal'!G150+'PDA Trafego mensal'!G107</f>
        <v>817726</v>
      </c>
      <c r="H106" s="6">
        <f>'PdT Trafego mensal'!H150+'PDA Trafego mensal'!H107</f>
        <v>1224193</v>
      </c>
      <c r="I106" s="28">
        <f>'PdT Trafego mensal'!I150+'PDA Trafego mensal'!I107</f>
        <v>182.72</v>
      </c>
      <c r="J106" s="47">
        <f t="shared" si="45"/>
        <v>0.31357626636377373</v>
      </c>
      <c r="K106" s="38">
        <f t="shared" si="46"/>
        <v>0.23226863932337</v>
      </c>
      <c r="L106" s="48">
        <f t="shared" si="42"/>
        <v>0.41824799139332064</v>
      </c>
      <c r="N106" s="51" t="s">
        <v>35</v>
      </c>
      <c r="O106" s="38">
        <f>('PdT Trafego mensal'!C150/'PdT + PDA Trafego mensal'!C106)</f>
        <v>0.28690269200791413</v>
      </c>
      <c r="P106" s="38">
        <f>('PdT Trafego mensal'!D150/'PdT + PDA Trafego mensal'!D106)</f>
        <v>0.22121869301726912</v>
      </c>
      <c r="Q106" s="38">
        <f>('PdT Trafego mensal'!E150/'PdT + PDA Trafego mensal'!E106)</f>
        <v>0.54650803010479942</v>
      </c>
      <c r="R106" s="48">
        <f>('PdT Trafego mensal'!F150/'PdT + PDA Trafego mensal'!F106)</f>
        <v>0.35183946488294321</v>
      </c>
      <c r="S106" s="30">
        <f>('PdT Trafego mensal'!G150/'PdT + PDA Trafego mensal'!G106)</f>
        <v>7.7916074577547983E-2</v>
      </c>
      <c r="T106" s="38">
        <f>('PdT Trafego mensal'!H150/'PdT + PDA Trafego mensal'!H106)</f>
        <v>0.10673725466490987</v>
      </c>
      <c r="U106" s="48">
        <f>('PdT Trafego mensal'!I150/'PdT + PDA Trafego mensal'!I106)</f>
        <v>1.8005691768826621E-2</v>
      </c>
      <c r="W106" s="51" t="s">
        <v>35</v>
      </c>
      <c r="X106" s="38">
        <f>'PDA Trafego mensal'!C107/'PdT + PDA Trafego mensal'!C106</f>
        <v>0.71309730799208582</v>
      </c>
      <c r="Y106" s="38">
        <f>'PDA Trafego mensal'!D107/'PdT + PDA Trafego mensal'!D106</f>
        <v>0.77878130698273085</v>
      </c>
      <c r="Z106" s="38">
        <f>'PDA Trafego mensal'!E107/'PdT + PDA Trafego mensal'!E106</f>
        <v>0.45349196989520063</v>
      </c>
      <c r="AA106" s="48">
        <f>'PDA Trafego mensal'!F107/'PdT + PDA Trafego mensal'!F106</f>
        <v>0.64816053511705685</v>
      </c>
      <c r="AB106" s="30">
        <f>'PDA Trafego mensal'!G107/'PdT + PDA Trafego mensal'!G106</f>
        <v>0.92208392542245199</v>
      </c>
      <c r="AC106" s="38">
        <f>'PDA Trafego mensal'!H107/'PdT + PDA Trafego mensal'!H106</f>
        <v>0.89326274533509009</v>
      </c>
      <c r="AD106" s="48">
        <f>'PDA Trafego mensal'!I107/'PdT + PDA Trafego mensal'!I106</f>
        <v>0.9819943082311734</v>
      </c>
    </row>
    <row r="107" spans="1:30" ht="15.75" x14ac:dyDescent="0.25">
      <c r="A107" s="5">
        <v>45323</v>
      </c>
      <c r="B107" s="51" t="s">
        <v>35</v>
      </c>
      <c r="C107" s="6">
        <f>'PdT Trafego mensal'!C151+'PDA Trafego mensal'!C108</f>
        <v>239978</v>
      </c>
      <c r="D107" s="6">
        <v>4197903</v>
      </c>
      <c r="E107" s="6">
        <v>7701138</v>
      </c>
      <c r="F107" s="8">
        <v>586.79</v>
      </c>
      <c r="G107" s="6">
        <v>1796858</v>
      </c>
      <c r="H107" s="6">
        <v>2554356</v>
      </c>
      <c r="I107" s="8">
        <v>291.63</v>
      </c>
      <c r="J107" s="47">
        <f>G107/SUM(D107,G107)</f>
        <v>0.2997380546113515</v>
      </c>
      <c r="K107" s="38">
        <f t="shared" si="46"/>
        <v>0.24907196084362196</v>
      </c>
      <c r="L107" s="48">
        <f t="shared" si="42"/>
        <v>0.33199380706268072</v>
      </c>
      <c r="N107" s="51" t="s">
        <v>35</v>
      </c>
      <c r="O107" s="38">
        <f>('PdT Trafego mensal'!C151/'PdT + PDA Trafego mensal'!C107)</f>
        <v>0.25504421238613539</v>
      </c>
      <c r="P107" s="38">
        <f>('PdT Trafego mensal'!D151/'PdT + PDA Trafego mensal'!D107)</f>
        <v>0.14725614193562833</v>
      </c>
      <c r="Q107" s="38">
        <f>('PdT Trafego mensal'!E151/'PdT + PDA Trafego mensal'!E107)</f>
        <v>0.44320242021373984</v>
      </c>
      <c r="R107" s="48">
        <f>('PdT Trafego mensal'!F151/'PdT + PDA Trafego mensal'!F107)</f>
        <v>0.26075768162374957</v>
      </c>
      <c r="S107" s="30">
        <f>('PdT Trafego mensal'!G151/'PdT + PDA Trafego mensal'!G107)</f>
        <v>7.5294764527859187E-2</v>
      </c>
      <c r="T107" s="38">
        <f>('PdT Trafego mensal'!H151/'PdT + PDA Trafego mensal'!H107)</f>
        <v>0.10020451338811034</v>
      </c>
      <c r="U107" s="48">
        <f>('PdT Trafego mensal'!I151/'PdT + PDA Trafego mensal'!I107)</f>
        <v>2.2117066145458286E-2</v>
      </c>
      <c r="W107" s="51" t="s">
        <v>35</v>
      </c>
      <c r="X107" s="38">
        <f>'PDA Trafego mensal'!C108/'PdT + PDA Trafego mensal'!C107</f>
        <v>0.74495578761386461</v>
      </c>
      <c r="Y107" s="38">
        <f>'PDA Trafego mensal'!D108/'PdT + PDA Trafego mensal'!D107</f>
        <v>0.8527438580643717</v>
      </c>
      <c r="Z107" s="38">
        <f>'PDA Trafego mensal'!E108/'PdT + PDA Trafego mensal'!E107</f>
        <v>0.55679757978626021</v>
      </c>
      <c r="AA107" s="48">
        <f>'PDA Trafego mensal'!F108/'PdT + PDA Trafego mensal'!F107</f>
        <v>0.73925936024812977</v>
      </c>
      <c r="AB107" s="30">
        <f>'PDA Trafego mensal'!G108/'PdT + PDA Trafego mensal'!G107</f>
        <v>0.92470523547214079</v>
      </c>
      <c r="AC107" s="38">
        <f>'PDA Trafego mensal'!H108/'PdT + PDA Trafego mensal'!H107</f>
        <v>0.89979548661188968</v>
      </c>
      <c r="AD107" s="48">
        <f>'PDA Trafego mensal'!I108/'PdT + PDA Trafego mensal'!I107</f>
        <v>0.97788293385454172</v>
      </c>
    </row>
    <row r="108" spans="1:30" ht="15.75" x14ac:dyDescent="0.25">
      <c r="A108" s="5">
        <v>45352</v>
      </c>
      <c r="B108" s="51" t="s">
        <v>35</v>
      </c>
      <c r="C108" s="6">
        <f>'PdT Trafego mensal'!C152+'PDA Trafego mensal'!C109</f>
        <v>180834</v>
      </c>
      <c r="D108" s="6">
        <f>'PdT Trafego mensal'!D152+'PDA Trafego mensal'!D109</f>
        <v>3287608</v>
      </c>
      <c r="E108" s="6">
        <f>'PdT Trafego mensal'!E152+'PDA Trafego mensal'!E109</f>
        <v>6642949</v>
      </c>
      <c r="F108" s="28">
        <f>'PdT Trafego mensal'!F152+'PDA Trafego mensal'!F109</f>
        <v>377.91999999999996</v>
      </c>
      <c r="G108" s="46">
        <f>'PdT Trafego mensal'!G152+'PDA Trafego mensal'!G109</f>
        <v>2839225</v>
      </c>
      <c r="H108" s="6">
        <f>'PdT Trafego mensal'!H152+'PDA Trafego mensal'!H109</f>
        <v>3751957</v>
      </c>
      <c r="I108" s="28">
        <f>'PdT Trafego mensal'!I152+'PDA Trafego mensal'!I109</f>
        <v>280.36999999999995</v>
      </c>
      <c r="J108" s="47">
        <f t="shared" ref="J108" si="47">G108/SUM(D108,G108)</f>
        <v>0.46340825676169073</v>
      </c>
      <c r="K108" s="38">
        <f t="shared" si="46"/>
        <v>0.36094188826719548</v>
      </c>
      <c r="L108" s="48">
        <f t="shared" si="42"/>
        <v>0.42590651536556828</v>
      </c>
      <c r="N108" s="51" t="s">
        <v>35</v>
      </c>
      <c r="O108" s="38">
        <f>('PdT Trafego mensal'!C152/'PdT + PDA Trafego mensal'!C108)</f>
        <v>0.32252784321532457</v>
      </c>
      <c r="P108" s="38">
        <f>('PdT Trafego mensal'!D152/'PdT + PDA Trafego mensal'!D108)</f>
        <v>0.19147477436482696</v>
      </c>
      <c r="Q108" s="38">
        <f>('PdT Trafego mensal'!E152/'PdT + PDA Trafego mensal'!E108)</f>
        <v>0.48931762083375924</v>
      </c>
      <c r="R108" s="48">
        <f>('PdT Trafego mensal'!F152/'PdT + PDA Trafego mensal'!F108)</f>
        <v>0.36343670618120238</v>
      </c>
      <c r="S108" s="30">
        <f>('PdT Trafego mensal'!G152/'PdT + PDA Trafego mensal'!G108)</f>
        <v>4.3582315596685718E-2</v>
      </c>
      <c r="T108" s="38">
        <f>('PdT Trafego mensal'!H152/'PdT + PDA Trafego mensal'!H108)</f>
        <v>6.4487412835488256E-2</v>
      </c>
      <c r="U108" s="48">
        <f>('PdT Trafego mensal'!I152/'PdT + PDA Trafego mensal'!I108)</f>
        <v>1.9937939151835078E-2</v>
      </c>
      <c r="W108" s="51" t="s">
        <v>35</v>
      </c>
      <c r="X108" s="38">
        <f>'PDA Trafego mensal'!C109/'PdT + PDA Trafego mensal'!C108</f>
        <v>0.67747215678467543</v>
      </c>
      <c r="Y108" s="38">
        <f>'PDA Trafego mensal'!D109/'PdT + PDA Trafego mensal'!D108</f>
        <v>0.80852522563517304</v>
      </c>
      <c r="Z108" s="38">
        <f>'PDA Trafego mensal'!E109/'PdT + PDA Trafego mensal'!E108</f>
        <v>0.51068237916624082</v>
      </c>
      <c r="AA108" s="48">
        <f>'PDA Trafego mensal'!F109/'PdT + PDA Trafego mensal'!F108</f>
        <v>0.63656329381879773</v>
      </c>
      <c r="AB108" s="30">
        <f>'PDA Trafego mensal'!G109/'PdT + PDA Trafego mensal'!G108</f>
        <v>0.95641768440331432</v>
      </c>
      <c r="AC108" s="38">
        <f>'PDA Trafego mensal'!H109/'PdT + PDA Trafego mensal'!H108</f>
        <v>0.9355125871645118</v>
      </c>
      <c r="AD108" s="48">
        <f>'PDA Trafego mensal'!I109/'PdT + PDA Trafego mensal'!I108</f>
        <v>0.98006206084816505</v>
      </c>
    </row>
    <row r="109" spans="1:30" ht="15.75" x14ac:dyDescent="0.25">
      <c r="A109" s="5">
        <v>45383</v>
      </c>
      <c r="B109" s="51" t="s">
        <v>35</v>
      </c>
      <c r="C109" s="6">
        <f>'PdT Trafego mensal'!C153+'PDA Trafego mensal'!C110</f>
        <v>202352</v>
      </c>
      <c r="D109" s="6">
        <v>4197903</v>
      </c>
      <c r="E109" s="6">
        <v>7701138</v>
      </c>
      <c r="F109" s="8">
        <v>586.79</v>
      </c>
      <c r="G109" s="6">
        <v>1796858</v>
      </c>
      <c r="H109" s="6">
        <v>2554356</v>
      </c>
      <c r="I109" s="8">
        <v>291.63</v>
      </c>
      <c r="J109" s="47">
        <f t="shared" ref="J109:J111" si="48">G109/SUM(D109,G109)</f>
        <v>0.2997380546113515</v>
      </c>
      <c r="K109" s="38">
        <f t="shared" ref="K109" si="49">H109/SUM(E109,H109)</f>
        <v>0.24907196084362196</v>
      </c>
      <c r="L109" s="48">
        <f t="shared" si="42"/>
        <v>0.33199380706268072</v>
      </c>
      <c r="N109" s="51" t="s">
        <v>35</v>
      </c>
      <c r="O109" s="38">
        <f>('PdT Trafego mensal'!C153/'PdT + PDA Trafego mensal'!C109)</f>
        <v>0.29583596900450698</v>
      </c>
      <c r="P109" s="38">
        <f>('PdT Trafego mensal'!D153/'PdT + PDA Trafego mensal'!D109)</f>
        <v>0.14011233704066053</v>
      </c>
      <c r="Q109" s="38">
        <f>('PdT Trafego mensal'!E153/'PdT + PDA Trafego mensal'!E109)</f>
        <v>0.41675295261557449</v>
      </c>
      <c r="R109" s="48">
        <f>('PdT Trafego mensal'!F153/'PdT + PDA Trafego mensal'!F109)</f>
        <v>0.2487602038207877</v>
      </c>
      <c r="S109" s="30">
        <f>('PdT Trafego mensal'!G153/'PdT + PDA Trafego mensal'!G109)</f>
        <v>7.7086224954893492E-2</v>
      </c>
      <c r="T109" s="38">
        <f>('PdT Trafego mensal'!H153/'PdT + PDA Trafego mensal'!H109)</f>
        <v>0.10437973406995736</v>
      </c>
      <c r="U109" s="48">
        <f>('PdT Trafego mensal'!I153/'PdT + PDA Trafego mensal'!I109)</f>
        <v>2.2528546445838907E-2</v>
      </c>
      <c r="W109" s="51" t="s">
        <v>35</v>
      </c>
      <c r="X109" s="38">
        <f>'PDA Trafego mensal'!C110/'PdT + PDA Trafego mensal'!C109</f>
        <v>0.70416403099549296</v>
      </c>
      <c r="Y109" s="38">
        <f>'PDA Trafego mensal'!D110/'PdT + PDA Trafego mensal'!D109</f>
        <v>2.8424310899989829</v>
      </c>
      <c r="Z109" s="38">
        <f>'PDA Trafego mensal'!E110/'PdT + PDA Trafego mensal'!E109</f>
        <v>1.6390151689269821</v>
      </c>
      <c r="AA109" s="48">
        <f>'PDA Trafego mensal'!F110/'PdT + PDA Trafego mensal'!F109</f>
        <v>1.1544845685850136</v>
      </c>
      <c r="AB109" s="30">
        <f>'PDA Trafego mensal'!G110/'PdT + PDA Trafego mensal'!G109</f>
        <v>1.843318726354559</v>
      </c>
      <c r="AC109" s="38">
        <f>'PDA Trafego mensal'!H110/'PdT + PDA Trafego mensal'!H109</f>
        <v>1.7381801910148782</v>
      </c>
      <c r="AD109" s="48">
        <f>'PDA Trafego mensal'!I110/'PdT + PDA Trafego mensal'!I109</f>
        <v>0.94335287864760142</v>
      </c>
    </row>
    <row r="110" spans="1:30" ht="15.75" x14ac:dyDescent="0.25">
      <c r="A110" s="5">
        <v>45413</v>
      </c>
      <c r="B110" s="51" t="s">
        <v>35</v>
      </c>
      <c r="C110" s="6">
        <f>'PdT Trafego mensal'!C154+'PDA Trafego mensal'!C111</f>
        <v>214584</v>
      </c>
      <c r="D110" s="6">
        <f>'PdT Trafego mensal'!D154+'PDA Trafego mensal'!D111</f>
        <v>18550676</v>
      </c>
      <c r="E110" s="6">
        <f>'PdT Trafego mensal'!E154+'PDA Trafego mensal'!E111</f>
        <v>21618289</v>
      </c>
      <c r="F110" s="28">
        <f>'PdT Trafego mensal'!F154+'PDA Trafego mensal'!F111</f>
        <v>1106.0999999999999</v>
      </c>
      <c r="G110" s="46">
        <f>'PdT Trafego mensal'!G154+'PDA Trafego mensal'!G111</f>
        <v>3431514</v>
      </c>
      <c r="H110" s="6">
        <f>'PdT Trafego mensal'!H154+'PDA Trafego mensal'!H111</f>
        <v>3814118</v>
      </c>
      <c r="I110" s="28">
        <f>'PdT Trafego mensal'!I154+'PDA Trafego mensal'!I111</f>
        <v>272.90000000000003</v>
      </c>
      <c r="J110" s="47">
        <f t="shared" si="48"/>
        <v>0.15610428260332571</v>
      </c>
      <c r="K110" s="38">
        <f t="shared" ref="K110:K111" si="50">H110/SUM(E110,H110)</f>
        <v>0.14997078333953998</v>
      </c>
      <c r="L110" s="48">
        <f t="shared" si="42"/>
        <v>0.19789702683103702</v>
      </c>
      <c r="N110" s="51" t="s">
        <v>35</v>
      </c>
      <c r="O110" s="38">
        <f>('PdT Trafego mensal'!C154/'PdT + PDA Trafego mensal'!C110)</f>
        <v>0.26302520225179882</v>
      </c>
      <c r="P110" s="38">
        <f>('PdT Trafego mensal'!D154/'PdT + PDA Trafego mensal'!D110)</f>
        <v>2.718714940630735E-2</v>
      </c>
      <c r="Q110" s="38">
        <f>('PdT Trafego mensal'!E154/'PdT + PDA Trafego mensal'!E110)</f>
        <v>0.1345694841992352</v>
      </c>
      <c r="R110" s="48">
        <f>('PdT Trafego mensal'!F154/'PdT + PDA Trafego mensal'!F110)</f>
        <v>0.11929301148178284</v>
      </c>
      <c r="S110" s="30">
        <f>('PdT Trafego mensal'!G154/'PdT + PDA Trafego mensal'!G110)</f>
        <v>4.1373865879608826E-2</v>
      </c>
      <c r="T110" s="38">
        <f>('PdT Trafego mensal'!H154/'PdT + PDA Trafego mensal'!H110)</f>
        <v>6.6212686655210976E-2</v>
      </c>
      <c r="U110" s="48">
        <f>('PdT Trafego mensal'!I154/'PdT + PDA Trafego mensal'!I110)</f>
        <v>2.1473067057530229E-2</v>
      </c>
      <c r="W110" s="51" t="s">
        <v>35</v>
      </c>
      <c r="X110" s="38">
        <f>'PDA Trafego mensal'!C111/'PdT + PDA Trafego mensal'!C110</f>
        <v>0.73697479774820118</v>
      </c>
      <c r="Y110" s="38">
        <f>'PDA Trafego mensal'!D111/'PdT + PDA Trafego mensal'!D110</f>
        <v>0.9728128505936926</v>
      </c>
      <c r="Z110" s="38">
        <f>'PDA Trafego mensal'!E111/'PdT + PDA Trafego mensal'!E110</f>
        <v>0.8654305158007648</v>
      </c>
      <c r="AA110" s="48">
        <f>'PDA Trafego mensal'!F111/'PdT + PDA Trafego mensal'!F110</f>
        <v>0.88070698851821716</v>
      </c>
      <c r="AB110" s="30">
        <f>'PDA Trafego mensal'!G111/'PdT + PDA Trafego mensal'!G110</f>
        <v>0.95862613412039122</v>
      </c>
      <c r="AC110" s="38">
        <f>'PDA Trafego mensal'!H111/'PdT + PDA Trafego mensal'!H110</f>
        <v>0.93378731334478904</v>
      </c>
      <c r="AD110" s="48">
        <f>'PDA Trafego mensal'!I111/'PdT + PDA Trafego mensal'!I110</f>
        <v>0.97852693294246973</v>
      </c>
    </row>
    <row r="111" spans="1:30" ht="15.75" x14ac:dyDescent="0.25">
      <c r="A111" s="5">
        <v>45444</v>
      </c>
      <c r="B111" s="51" t="s">
        <v>35</v>
      </c>
      <c r="C111" s="103">
        <f>'PdT Trafego mensal'!C155+'PDA Trafego mensal'!C112</f>
        <v>257278</v>
      </c>
      <c r="D111" s="103">
        <f>'PdT Trafego mensal'!D155+'PDA Trafego mensal'!D112</f>
        <v>2321769</v>
      </c>
      <c r="E111" s="103">
        <f>'PdT Trafego mensal'!E155+'PDA Trafego mensal'!E112</f>
        <v>5539344</v>
      </c>
      <c r="F111" s="104">
        <f>'PdT Trafego mensal'!F155+'PDA Trafego mensal'!F112</f>
        <v>362.12</v>
      </c>
      <c r="G111" s="103">
        <f>'PdT Trafego mensal'!G155+'PDA Trafego mensal'!G112</f>
        <v>3842667</v>
      </c>
      <c r="H111" s="103">
        <f>'PdT Trafego mensal'!H155+'PDA Trafego mensal'!H112</f>
        <v>3988843</v>
      </c>
      <c r="I111" s="104">
        <f>'PdT Trafego mensal'!I155+'PDA Trafego mensal'!I112</f>
        <v>297.43</v>
      </c>
      <c r="J111" s="47">
        <f t="shared" si="48"/>
        <v>0.6233606772785053</v>
      </c>
      <c r="K111" s="47">
        <f t="shared" si="50"/>
        <v>0.41863609519838352</v>
      </c>
      <c r="L111" s="48">
        <f t="shared" si="42"/>
        <v>0.45095898718823446</v>
      </c>
      <c r="N111" s="51" t="s">
        <v>35</v>
      </c>
      <c r="O111" s="38">
        <f>('PdT Trafego mensal'!C155/'PdT + PDA Trafego mensal'!C111)</f>
        <v>0.22061738664013247</v>
      </c>
      <c r="P111" s="38">
        <f>('PdT Trafego mensal'!D155/'PdT + PDA Trafego mensal'!D111)</f>
        <v>0.20808702329990625</v>
      </c>
      <c r="Q111" s="38">
        <f>('PdT Trafego mensal'!E155/'PdT + PDA Trafego mensal'!E111)</f>
        <v>0.54632931264063034</v>
      </c>
      <c r="R111" s="48">
        <f>('PdT Trafego mensal'!F155/'PdT + PDA Trafego mensal'!F111)</f>
        <v>0.36371920910195515</v>
      </c>
      <c r="S111" s="30">
        <f>('PdT Trafego mensal'!G155/'PdT + PDA Trafego mensal'!G111)</f>
        <v>1.8459054609728087E-2</v>
      </c>
      <c r="T111" s="38">
        <f>('PdT Trafego mensal'!H155/'PdT + PDA Trafego mensal'!H111)</f>
        <v>3.9294101071413443E-2</v>
      </c>
      <c r="U111" s="48">
        <f>('PdT Trafego mensal'!I155/'PdT + PDA Trafego mensal'!I111)</f>
        <v>1.5902901523047439E-2</v>
      </c>
      <c r="W111" s="51" t="s">
        <v>35</v>
      </c>
      <c r="X111" s="38">
        <f>'PDA Trafego mensal'!C112/'PdT + PDA Trafego mensal'!C111</f>
        <v>0.77938261335986758</v>
      </c>
      <c r="Y111" s="38">
        <f>'PDA Trafego mensal'!D112/'PdT + PDA Trafego mensal'!D111</f>
        <v>0.79191297670009375</v>
      </c>
      <c r="Z111" s="38">
        <f>'PDA Trafego mensal'!E112/'PdT + PDA Trafego mensal'!E111</f>
        <v>0.45367068735936961</v>
      </c>
      <c r="AA111" s="48">
        <f>'PDA Trafego mensal'!F112/'PdT + PDA Trafego mensal'!F111</f>
        <v>0.63628079089804479</v>
      </c>
      <c r="AB111" s="30">
        <f>'PDA Trafego mensal'!G112/'PdT + PDA Trafego mensal'!G111</f>
        <v>0.98154094539027192</v>
      </c>
      <c r="AC111" s="38">
        <f>'PDA Trafego mensal'!H112/'PdT + PDA Trafego mensal'!H111</f>
        <v>0.9607058989285866</v>
      </c>
      <c r="AD111" s="48">
        <f>'PDA Trafego mensal'!I112/'PdT + PDA Trafego mensal'!I111</f>
        <v>0.98409709847695248</v>
      </c>
    </row>
    <row r="112" spans="1:30" ht="15.75" x14ac:dyDescent="0.25">
      <c r="A112" s="5">
        <v>45474</v>
      </c>
      <c r="B112" s="102" t="s">
        <v>35</v>
      </c>
      <c r="C112" s="6">
        <f>'PdT Trafego mensal'!C156+'PDA Trafego mensal'!C113</f>
        <v>202812</v>
      </c>
      <c r="D112" s="6">
        <f>'PdT Trafego mensal'!D156+'PDA Trafego mensal'!D113</f>
        <v>3348713</v>
      </c>
      <c r="E112" s="6">
        <f>'PdT Trafego mensal'!E156+'PDA Trafego mensal'!E113</f>
        <v>6672141</v>
      </c>
      <c r="F112" s="28">
        <f>'PdT Trafego mensal'!F156+'PDA Trafego mensal'!F113</f>
        <v>398.22</v>
      </c>
      <c r="G112" s="46">
        <f>'PdT Trafego mensal'!G156+'PDA Trafego mensal'!G113</f>
        <v>7387505</v>
      </c>
      <c r="H112" s="6">
        <f>'PdT Trafego mensal'!H156+'PDA Trafego mensal'!H113</f>
        <v>7558150</v>
      </c>
      <c r="I112" s="28">
        <f>'PdT Trafego mensal'!I156+'PDA Trafego mensal'!I113</f>
        <v>544.84</v>
      </c>
      <c r="J112" s="47">
        <f t="shared" ref="J112:J116" si="51">G112/SUM(D112,G112)</f>
        <v>0.68809193330463292</v>
      </c>
      <c r="K112" s="38">
        <f t="shared" ref="K112:K116" si="52">H112/SUM(E112,H112)</f>
        <v>0.53113109211891729</v>
      </c>
      <c r="L112" s="48">
        <f t="shared" ref="L112:L116" si="53">I112/SUM(F112,I112)</f>
        <v>0.57773630521918007</v>
      </c>
      <c r="N112" s="51" t="s">
        <v>35</v>
      </c>
      <c r="O112" s="38">
        <f>('PdT Trafego mensal'!C156/'PdT + PDA Trafego mensal'!C112)</f>
        <v>0.29666883616354062</v>
      </c>
      <c r="P112" s="38">
        <f>('PdT Trafego mensal'!D156/'PdT + PDA Trafego mensal'!D112)</f>
        <v>0.15319557095516995</v>
      </c>
      <c r="Q112" s="38">
        <f>('PdT Trafego mensal'!E156/'PdT + PDA Trafego mensal'!E112)</f>
        <v>0.47909688958911389</v>
      </c>
      <c r="R112" s="48">
        <f>('PdT Trafego mensal'!F156/'PdT + PDA Trafego mensal'!F112)</f>
        <v>0.36376877103108834</v>
      </c>
      <c r="S112" s="30">
        <f>('PdT Trafego mensal'!G156/'PdT + PDA Trafego mensal'!G112)</f>
        <v>8.9049009103885548E-3</v>
      </c>
      <c r="T112" s="38">
        <f>('PdT Trafego mensal'!H156/'PdT + PDA Trafego mensal'!H112)</f>
        <v>2.0960420208648942E-2</v>
      </c>
      <c r="U112" s="48">
        <f>('PdT Trafego mensal'!I156/'PdT + PDA Trafego mensal'!I112)</f>
        <v>1.1195947434109095E-2</v>
      </c>
      <c r="W112" s="51" t="s">
        <v>35</v>
      </c>
      <c r="X112" s="38">
        <f>'PDA Trafego mensal'!C113/'PdT + PDA Trafego mensal'!C112</f>
        <v>0.70333116383645933</v>
      </c>
      <c r="Y112" s="38">
        <f>'PDA Trafego mensal'!D113/'PdT + PDA Trafego mensal'!D112</f>
        <v>0.84680442904483011</v>
      </c>
      <c r="Z112" s="38">
        <f>'PDA Trafego mensal'!E113/'PdT + PDA Trafego mensal'!E112</f>
        <v>0.52090311041088611</v>
      </c>
      <c r="AA112" s="48">
        <f>'PDA Trafego mensal'!F113/'PdT + PDA Trafego mensal'!F112</f>
        <v>0.6362312289689116</v>
      </c>
      <c r="AB112" s="30">
        <f>'PDA Trafego mensal'!G113/'PdT + PDA Trafego mensal'!G112</f>
        <v>0.99109509908961146</v>
      </c>
      <c r="AC112" s="38">
        <f>'PDA Trafego mensal'!H113/'PdT + PDA Trafego mensal'!H112</f>
        <v>0.97903957979135103</v>
      </c>
      <c r="AD112" s="48">
        <f>'PDA Trafego mensal'!I113/'PdT + PDA Trafego mensal'!I112</f>
        <v>0.98880405256589088</v>
      </c>
    </row>
    <row r="113" spans="1:30" ht="15.75" x14ac:dyDescent="0.25">
      <c r="A113" s="5">
        <v>45505</v>
      </c>
      <c r="B113" s="102" t="s">
        <v>35</v>
      </c>
      <c r="C113" s="103">
        <f>'PdT Trafego mensal'!C157+'PDA Trafego mensal'!C114</f>
        <v>196151</v>
      </c>
      <c r="D113" s="103">
        <f>'PdT Trafego mensal'!D157+'PDA Trafego mensal'!D114</f>
        <v>3046863</v>
      </c>
      <c r="E113" s="103">
        <f>'PdT Trafego mensal'!E157+'PDA Trafego mensal'!E114</f>
        <v>6343403</v>
      </c>
      <c r="F113" s="104">
        <f>'PdT Trafego mensal'!F157+'PDA Trafego mensal'!F114</f>
        <v>430.40999999999997</v>
      </c>
      <c r="G113" s="103">
        <f>'PdT Trafego mensal'!G157+'PDA Trafego mensal'!G114</f>
        <v>8645944</v>
      </c>
      <c r="H113" s="103">
        <f>'PdT Trafego mensal'!H157+'PDA Trafego mensal'!H114</f>
        <v>8854360</v>
      </c>
      <c r="I113" s="104">
        <f>'PdT Trafego mensal'!I157+'PDA Trafego mensal'!I114</f>
        <v>606.44000000000005</v>
      </c>
      <c r="J113" s="47">
        <f t="shared" si="51"/>
        <v>0.73942416051167181</v>
      </c>
      <c r="K113" s="47">
        <f t="shared" si="52"/>
        <v>0.58260942745323774</v>
      </c>
      <c r="L113" s="48">
        <f t="shared" si="53"/>
        <v>0.58488691710469221</v>
      </c>
      <c r="N113" s="51" t="s">
        <v>35</v>
      </c>
      <c r="O113" s="38">
        <f>('PdT Trafego mensal'!C157/'PdT + PDA Trafego mensal'!C113)</f>
        <v>0.31166295354089452</v>
      </c>
      <c r="P113" s="38">
        <f>('PdT Trafego mensal'!D157/'PdT + PDA Trafego mensal'!D113)</f>
        <v>0.11765904801101985</v>
      </c>
      <c r="Q113" s="38">
        <f>('PdT Trafego mensal'!E157/'PdT + PDA Trafego mensal'!E113)</f>
        <v>0.46201084812048043</v>
      </c>
      <c r="R113" s="48">
        <f>('PdT Trafego mensal'!F157/'PdT + PDA Trafego mensal'!F113)</f>
        <v>0.30865918542784787</v>
      </c>
      <c r="S113" s="30">
        <f>('PdT Trafego mensal'!G157/'PdT + PDA Trafego mensal'!G113)</f>
        <v>5.5415579837204592E-3</v>
      </c>
      <c r="T113" s="38">
        <f>('PdT Trafego mensal'!H157/'PdT + PDA Trafego mensal'!H113)</f>
        <v>1.66537163612051E-2</v>
      </c>
      <c r="U113" s="48">
        <f>('PdT Trafego mensal'!I157/'PdT + PDA Trafego mensal'!I113)</f>
        <v>9.8278477672976705E-3</v>
      </c>
      <c r="W113" s="51" t="s">
        <v>35</v>
      </c>
      <c r="X113" s="38">
        <f>'PDA Trafego mensal'!C114/'PdT + PDA Trafego mensal'!C113</f>
        <v>0.68833704645910554</v>
      </c>
      <c r="Y113" s="38">
        <f>'PDA Trafego mensal'!D114/'PdT + PDA Trafego mensal'!D113</f>
        <v>0.8823409519889801</v>
      </c>
      <c r="Z113" s="38">
        <f>'PDA Trafego mensal'!E114/'PdT + PDA Trafego mensal'!E113</f>
        <v>0.53798915187951957</v>
      </c>
      <c r="AA113" s="48">
        <f>'PDA Trafego mensal'!F114/'PdT + PDA Trafego mensal'!F113</f>
        <v>0.69134081457215224</v>
      </c>
      <c r="AB113" s="30">
        <f>'PDA Trafego mensal'!G114/'PdT + PDA Trafego mensal'!G113</f>
        <v>0.99445844201627953</v>
      </c>
      <c r="AC113" s="38">
        <f>'PDA Trafego mensal'!H114/'PdT + PDA Trafego mensal'!H113</f>
        <v>0.98334628363879495</v>
      </c>
      <c r="AD113" s="48">
        <f>'PDA Trafego mensal'!I114/'PdT + PDA Trafego mensal'!I113</f>
        <v>0.99017215223270227</v>
      </c>
    </row>
    <row r="114" spans="1:30" ht="15.75" x14ac:dyDescent="0.25">
      <c r="A114" s="5">
        <v>45536</v>
      </c>
      <c r="B114" s="102" t="s">
        <v>35</v>
      </c>
      <c r="C114" s="6">
        <f>'PdT Trafego mensal'!C158+'PDA Trafego mensal'!C115</f>
        <v>199236</v>
      </c>
      <c r="D114" s="6">
        <f>'PdT Trafego mensal'!D158+'PDA Trafego mensal'!D115</f>
        <v>2005090</v>
      </c>
      <c r="E114" s="6">
        <f>'PdT Trafego mensal'!E158+'PDA Trafego mensal'!E115</f>
        <v>5714398</v>
      </c>
      <c r="F114" s="28">
        <f>'PdT Trafego mensal'!F158+'PDA Trafego mensal'!F115</f>
        <v>368.83</v>
      </c>
      <c r="G114" s="46">
        <f>'PdT Trafego mensal'!G158+'PDA Trafego mensal'!G115</f>
        <v>5984007</v>
      </c>
      <c r="H114" s="6">
        <f>'PdT Trafego mensal'!H158+'PDA Trafego mensal'!H115</f>
        <v>6162569</v>
      </c>
      <c r="I114" s="28">
        <f>'PdT Trafego mensal'!I158+'PDA Trafego mensal'!I115</f>
        <v>423.34</v>
      </c>
      <c r="J114" s="47">
        <f t="shared" si="51"/>
        <v>0.7490216979465889</v>
      </c>
      <c r="K114" s="38">
        <f t="shared" si="52"/>
        <v>0.51886723268659418</v>
      </c>
      <c r="L114" s="48">
        <f t="shared" si="53"/>
        <v>0.53440549377027657</v>
      </c>
      <c r="N114" s="51" t="s">
        <v>35</v>
      </c>
      <c r="O114" s="38">
        <f>('PdT Trafego mensal'!C158/'PdT + PDA Trafego mensal'!C114)</f>
        <v>0.33993856531952055</v>
      </c>
      <c r="P114" s="38">
        <f>('PdT Trafego mensal'!D158/'PdT + PDA Trafego mensal'!D114)</f>
        <v>0.21080599873322395</v>
      </c>
      <c r="Q114" s="38">
        <f>('PdT Trafego mensal'!E158/'PdT + PDA Trafego mensal'!E114)</f>
        <v>0.58132965187234076</v>
      </c>
      <c r="R114" s="48">
        <f>('PdT Trafego mensal'!F158/'PdT + PDA Trafego mensal'!F114)</f>
        <v>0.40145866659436596</v>
      </c>
      <c r="S114" s="30">
        <f>('PdT Trafego mensal'!G158/'PdT + PDA Trafego mensal'!G114)</f>
        <v>9.5177027700669471E-3</v>
      </c>
      <c r="T114" s="38">
        <f>('PdT Trafego mensal'!H158/'PdT + PDA Trafego mensal'!H114)</f>
        <v>2.6274269707974061E-2</v>
      </c>
      <c r="U114" s="48">
        <f>('PdT Trafego mensal'!I158/'PdT + PDA Trafego mensal'!I114)</f>
        <v>1.5377710587234847E-2</v>
      </c>
      <c r="W114" s="51" t="s">
        <v>35</v>
      </c>
      <c r="X114" s="38">
        <f>'PDA Trafego mensal'!C115/'PdT + PDA Trafego mensal'!C114</f>
        <v>0.6600614346804794</v>
      </c>
      <c r="Y114" s="38">
        <f>'PDA Trafego mensal'!D115/'PdT + PDA Trafego mensal'!D114</f>
        <v>0.78919400126677608</v>
      </c>
      <c r="Z114" s="38">
        <f>'PDA Trafego mensal'!E115/'PdT + PDA Trafego mensal'!E114</f>
        <v>0.4186703481276593</v>
      </c>
      <c r="AA114" s="48">
        <f>'PDA Trafego mensal'!F115/'PdT + PDA Trafego mensal'!F114</f>
        <v>0.59854133340563398</v>
      </c>
      <c r="AB114" s="30">
        <f>'PDA Trafego mensal'!G115/'PdT + PDA Trafego mensal'!G114</f>
        <v>0.99048229722993308</v>
      </c>
      <c r="AC114" s="38">
        <f>'PDA Trafego mensal'!H115/'PdT + PDA Trafego mensal'!H114</f>
        <v>0.97372573029202591</v>
      </c>
      <c r="AD114" s="48">
        <f>'PDA Trafego mensal'!I115/'PdT + PDA Trafego mensal'!I114</f>
        <v>0.98462228941276519</v>
      </c>
    </row>
    <row r="115" spans="1:30" ht="15.75" x14ac:dyDescent="0.25">
      <c r="A115" s="5">
        <v>45566</v>
      </c>
      <c r="B115" s="102" t="s">
        <v>35</v>
      </c>
      <c r="C115" s="103">
        <f>'PdT Trafego mensal'!C159+'PDA Trafego mensal'!C116</f>
        <v>193593</v>
      </c>
      <c r="D115" s="103">
        <f>'PdT Trafego mensal'!D159+'PDA Trafego mensal'!D116</f>
        <v>2460306</v>
      </c>
      <c r="E115" s="103">
        <f>'PdT Trafego mensal'!E159+'PDA Trafego mensal'!E116</f>
        <v>6051872</v>
      </c>
      <c r="F115" s="104">
        <f>'PdT Trafego mensal'!F159+'PDA Trafego mensal'!F116</f>
        <v>436.34999999999997</v>
      </c>
      <c r="G115" s="103">
        <f>'PdT Trafego mensal'!G159+'PDA Trafego mensal'!G116</f>
        <v>4313455</v>
      </c>
      <c r="H115" s="103">
        <f>'PdT Trafego mensal'!H159+'PDA Trafego mensal'!H116</f>
        <v>4486874</v>
      </c>
      <c r="I115" s="104">
        <f>'PdT Trafego mensal'!I159+'PDA Trafego mensal'!I116</f>
        <v>649.85</v>
      </c>
      <c r="J115" s="47">
        <f t="shared" si="51"/>
        <v>0.63678877952735558</v>
      </c>
      <c r="K115" s="47">
        <f t="shared" si="52"/>
        <v>0.4257502742736185</v>
      </c>
      <c r="L115" s="48">
        <f t="shared" si="53"/>
        <v>0.59827840176763025</v>
      </c>
      <c r="N115" s="51" t="s">
        <v>35</v>
      </c>
      <c r="O115" s="38">
        <f>('PdT Trafego mensal'!C159/'PdT + PDA Trafego mensal'!C115)</f>
        <v>0.3523164577231615</v>
      </c>
      <c r="P115" s="38">
        <f>('PdT Trafego mensal'!D159/'PdT + PDA Trafego mensal'!D115)</f>
        <v>0.1617050887166068</v>
      </c>
      <c r="Q115" s="38">
        <f>('PdT Trafego mensal'!E159/'PdT + PDA Trafego mensal'!E115)</f>
        <v>0.53658355629464738</v>
      </c>
      <c r="R115" s="48">
        <f>('PdT Trafego mensal'!F159/'PdT + PDA Trafego mensal'!F115)</f>
        <v>0.34708376303426147</v>
      </c>
      <c r="S115" s="30">
        <f>('PdT Trafego mensal'!G159/'PdT + PDA Trafego mensal'!G115)</f>
        <v>1.6138802885390019E-2</v>
      </c>
      <c r="T115" s="38">
        <f>('PdT Trafego mensal'!H159/'PdT + PDA Trafego mensal'!H115)</f>
        <v>3.6998810307577165E-2</v>
      </c>
      <c r="U115" s="48">
        <f>('PdT Trafego mensal'!I159/'PdT + PDA Trafego mensal'!I115)</f>
        <v>1.2095098868969763E-2</v>
      </c>
      <c r="W115" s="51" t="s">
        <v>35</v>
      </c>
      <c r="X115" s="38">
        <f>'PDA Trafego mensal'!C116/'PdT + PDA Trafego mensal'!C115</f>
        <v>0.64768354227683855</v>
      </c>
      <c r="Y115" s="38">
        <f>'PDA Trafego mensal'!D116/'PdT + PDA Trafego mensal'!D115</f>
        <v>0.83829491128339317</v>
      </c>
      <c r="Z115" s="38">
        <f>'PDA Trafego mensal'!E116/'PdT + PDA Trafego mensal'!E115</f>
        <v>0.46341644370535268</v>
      </c>
      <c r="AA115" s="48">
        <f>'PDA Trafego mensal'!F116/'PdT + PDA Trafego mensal'!F115</f>
        <v>0.65291623696573853</v>
      </c>
      <c r="AB115" s="30">
        <f>'PDA Trafego mensal'!G116/'PdT + PDA Trafego mensal'!G115</f>
        <v>0.98386119711460995</v>
      </c>
      <c r="AC115" s="38">
        <f>'PDA Trafego mensal'!H116/'PdT + PDA Trafego mensal'!H115</f>
        <v>0.96300118969242288</v>
      </c>
      <c r="AD115" s="48">
        <f>'PDA Trafego mensal'!I116/'PdT + PDA Trafego mensal'!I115</f>
        <v>0.98790490113103024</v>
      </c>
    </row>
    <row r="116" spans="1:30" ht="15.75" x14ac:dyDescent="0.25">
      <c r="A116" s="5">
        <v>45597</v>
      </c>
      <c r="B116" s="102" t="s">
        <v>35</v>
      </c>
      <c r="C116" s="6">
        <f>'PdT Trafego mensal'!C160+'PDA Trafego mensal'!C117</f>
        <v>163740</v>
      </c>
      <c r="D116" s="6">
        <f>'PdT Trafego mensal'!D160+'PDA Trafego mensal'!D117</f>
        <v>7609696</v>
      </c>
      <c r="E116" s="6">
        <f>'PdT Trafego mensal'!E160+'PDA Trafego mensal'!E117</f>
        <v>11169803</v>
      </c>
      <c r="F116" s="28">
        <f>'PdT Trafego mensal'!F160+'PDA Trafego mensal'!F117</f>
        <v>764.45</v>
      </c>
      <c r="G116" s="46">
        <f>'PdT Trafego mensal'!G160+'PDA Trafego mensal'!G117</f>
        <v>3494648</v>
      </c>
      <c r="H116" s="6">
        <f>'PdT Trafego mensal'!H160+'PDA Trafego mensal'!H117</f>
        <v>3686234</v>
      </c>
      <c r="I116" s="28">
        <f>'PdT Trafego mensal'!I160+'PDA Trafego mensal'!I117</f>
        <v>288.29999999999995</v>
      </c>
      <c r="J116" s="47">
        <f t="shared" si="51"/>
        <v>0.31470999097290214</v>
      </c>
      <c r="K116" s="38">
        <f t="shared" si="52"/>
        <v>0.24813037285784897</v>
      </c>
      <c r="L116" s="48">
        <f t="shared" si="53"/>
        <v>0.27385419140346706</v>
      </c>
      <c r="N116" s="51" t="s">
        <v>35</v>
      </c>
      <c r="O116" s="38">
        <f>('PdT Trafego mensal'!C160/'PdT + PDA Trafego mensal'!C116)</f>
        <v>0.38711371686820567</v>
      </c>
      <c r="P116" s="38">
        <f>('PdT Trafego mensal'!D160/'PdT + PDA Trafego mensal'!D116)</f>
        <v>5.219840582330753E-2</v>
      </c>
      <c r="Q116" s="38">
        <f>('PdT Trafego mensal'!E160/'PdT + PDA Trafego mensal'!E116)</f>
        <v>0.29179055351289546</v>
      </c>
      <c r="R116" s="48">
        <f>('PdT Trafego mensal'!F160/'PdT + PDA Trafego mensal'!F116)</f>
        <v>0.18585911439597097</v>
      </c>
      <c r="S116" s="30">
        <f>('PdT Trafego mensal'!G160/'PdT + PDA Trafego mensal'!G116)</f>
        <v>1.6669203879761282E-2</v>
      </c>
      <c r="T116" s="38">
        <f>('PdT Trafego mensal'!H160/'PdT + PDA Trafego mensal'!H116)</f>
        <v>4.5039191760479665E-2</v>
      </c>
      <c r="U116" s="48">
        <f>('PdT Trafego mensal'!I160/'PdT + PDA Trafego mensal'!I116)</f>
        <v>2.7402011793270904E-2</v>
      </c>
      <c r="W116" s="51" t="s">
        <v>35</v>
      </c>
      <c r="X116" s="38">
        <f>'PDA Trafego mensal'!C117/'PdT + PDA Trafego mensal'!C116</f>
        <v>0.61288628313179427</v>
      </c>
      <c r="Y116" s="38">
        <f>'PDA Trafego mensal'!D117/'PdT + PDA Trafego mensal'!D116</f>
        <v>0.94780159417669252</v>
      </c>
      <c r="Z116" s="38">
        <f>'PDA Trafego mensal'!E117/'PdT + PDA Trafego mensal'!E116</f>
        <v>0.7082094464871046</v>
      </c>
      <c r="AA116" s="48">
        <f>'PDA Trafego mensal'!F117/'PdT + PDA Trafego mensal'!F116</f>
        <v>0.81414088560402897</v>
      </c>
      <c r="AB116" s="30">
        <f>'PDA Trafego mensal'!G117/'PdT + PDA Trafego mensal'!G116</f>
        <v>0.98333079612023877</v>
      </c>
      <c r="AC116" s="38">
        <f>'PDA Trafego mensal'!H117/'PdT + PDA Trafego mensal'!H116</f>
        <v>0.95496080823952034</v>
      </c>
      <c r="AD116" s="48">
        <f>'PDA Trafego mensal'!I117/'PdT + PDA Trafego mensal'!I116</f>
        <v>0.97259798820672916</v>
      </c>
    </row>
    <row r="117" spans="1:30" ht="15.75" x14ac:dyDescent="0.25">
      <c r="A117" s="5">
        <v>45627</v>
      </c>
      <c r="B117" s="102" t="s">
        <v>35</v>
      </c>
      <c r="C117" s="6">
        <f>'PdT Trafego mensal'!C161+'PDA Trafego mensal'!C118</f>
        <v>108482</v>
      </c>
      <c r="D117" s="6">
        <f>'PdT Trafego mensal'!D161+'PDA Trafego mensal'!D118</f>
        <v>5203400</v>
      </c>
      <c r="E117" s="6">
        <f>'PdT Trafego mensal'!E161+'PDA Trafego mensal'!E118</f>
        <v>8306323</v>
      </c>
      <c r="F117" s="28">
        <f>'PdT Trafego mensal'!F161+'PDA Trafego mensal'!F118</f>
        <v>559.12</v>
      </c>
      <c r="G117" s="46">
        <f>'PdT Trafego mensal'!G161+'PDA Trafego mensal'!G118</f>
        <v>2134692</v>
      </c>
      <c r="H117" s="6">
        <f>'PdT Trafego mensal'!H161+'PDA Trafego mensal'!H118</f>
        <v>2364354</v>
      </c>
      <c r="I117" s="28">
        <f>'PdT Trafego mensal'!I161+'PDA Trafego mensal'!I118</f>
        <v>197.61</v>
      </c>
      <c r="J117" s="47">
        <f t="shared" ref="J117" si="54">G117/SUM(D117,G117)</f>
        <v>0.29090559235288954</v>
      </c>
      <c r="K117" s="38">
        <f t="shared" ref="K117" si="55">H117/SUM(E117,H117)</f>
        <v>0.22157488226848213</v>
      </c>
      <c r="L117" s="48">
        <f t="shared" ref="L117" si="56">I117/SUM(F117,I117)</f>
        <v>0.26113673304877566</v>
      </c>
      <c r="N117" s="51" t="s">
        <v>35</v>
      </c>
      <c r="O117" s="38">
        <f>('PdT Trafego mensal'!C161/'PdT + PDA Trafego mensal'!C117)</f>
        <v>0.52052875131358201</v>
      </c>
      <c r="P117" s="38">
        <f>('PdT Trafego mensal'!D161/'PdT + PDA Trafego mensal'!D117)</f>
        <v>7.0384748433716421E-2</v>
      </c>
      <c r="Q117" s="38">
        <f>('PdT Trafego mensal'!E161/'PdT + PDA Trafego mensal'!E117)</f>
        <v>0.33783913772676549</v>
      </c>
      <c r="R117" s="48">
        <f>('PdT Trafego mensal'!F161/'PdT + PDA Trafego mensal'!F117)</f>
        <v>0.22229575046501646</v>
      </c>
      <c r="S117" s="30">
        <f>('PdT Trafego mensal'!G161/'PdT + PDA Trafego mensal'!G117)</f>
        <v>2.4386656248301861E-2</v>
      </c>
      <c r="T117" s="38">
        <f>('PdT Trafego mensal'!H161/'PdT + PDA Trafego mensal'!H117)</f>
        <v>5.6346046319628959E-2</v>
      </c>
      <c r="U117" s="48">
        <f>('PdT Trafego mensal'!I161/'PdT + PDA Trafego mensal'!I117)</f>
        <v>3.2387024948130158E-2</v>
      </c>
      <c r="W117" s="51" t="s">
        <v>35</v>
      </c>
      <c r="X117" s="38">
        <f>'PDA Trafego mensal'!C118/'PdT + PDA Trafego mensal'!C117</f>
        <v>0.47947124868641805</v>
      </c>
      <c r="Y117" s="38">
        <f>'PDA Trafego mensal'!D118/'PdT + PDA Trafego mensal'!D117</f>
        <v>0.92961525156628355</v>
      </c>
      <c r="Z117" s="38">
        <f>'PDA Trafego mensal'!E118/'PdT + PDA Trafego mensal'!E117</f>
        <v>0.66216086227323445</v>
      </c>
      <c r="AA117" s="48">
        <f>'PDA Trafego mensal'!F118/'PdT + PDA Trafego mensal'!F117</f>
        <v>0.77770424953498352</v>
      </c>
      <c r="AB117" s="30">
        <f>'PDA Trafego mensal'!G118/'PdT + PDA Trafego mensal'!G117</f>
        <v>0.97561334375169817</v>
      </c>
      <c r="AC117" s="38">
        <f>'PDA Trafego mensal'!H118/'PdT + PDA Trafego mensal'!H117</f>
        <v>0.94365395368037108</v>
      </c>
      <c r="AD117" s="48">
        <f>'PDA Trafego mensal'!I118/'PdT + PDA Trafego mensal'!I117</f>
        <v>0.96761297505186983</v>
      </c>
    </row>
    <row r="118" spans="1:30" ht="15.75" x14ac:dyDescent="0.25">
      <c r="A118" s="5">
        <v>45658</v>
      </c>
      <c r="B118" s="102" t="s">
        <v>35</v>
      </c>
      <c r="C118" s="6">
        <f>'PdT Trafego mensal'!C162+'PDA Trafego mensal'!C119</f>
        <v>153945</v>
      </c>
      <c r="D118" s="6">
        <f>'PdT Trafego mensal'!D162+'PDA Trafego mensal'!D119</f>
        <v>3565990</v>
      </c>
      <c r="E118" s="6">
        <f>'PdT Trafego mensal'!E162+'PDA Trafego mensal'!E119</f>
        <v>7741027</v>
      </c>
      <c r="F118" s="28">
        <f>'PdT Trafego mensal'!F162+'PDA Trafego mensal'!F119</f>
        <v>462.82000000000005</v>
      </c>
      <c r="G118" s="46">
        <f>'PdT Trafego mensal'!G162+'PDA Trafego mensal'!G119</f>
        <v>2269834</v>
      </c>
      <c r="H118" s="6">
        <f>'PdT Trafego mensal'!H162+'PDA Trafego mensal'!H119</f>
        <v>2478354</v>
      </c>
      <c r="I118" s="28">
        <f>'PdT Trafego mensal'!I162+'PDA Trafego mensal'!I119</f>
        <v>188.9</v>
      </c>
      <c r="J118" s="47">
        <f t="shared" ref="J118" si="57">G118/SUM(D118,G118)</f>
        <v>0.38894833017582436</v>
      </c>
      <c r="K118" s="38">
        <f t="shared" ref="K118" si="58">H118/SUM(E118,H118)</f>
        <v>0.24251507992509527</v>
      </c>
      <c r="L118" s="48">
        <f t="shared" ref="L118" si="59">I118/SUM(F118,I118)</f>
        <v>0.28984840115386978</v>
      </c>
      <c r="N118" s="51" t="s">
        <v>35</v>
      </c>
      <c r="O118" s="38">
        <f>('PdT Trafego mensal'!C162/'PdT + PDA Trafego mensal'!C118)</f>
        <v>0.52972165383740943</v>
      </c>
      <c r="P118" s="38">
        <f>('PdT Trafego mensal'!D162/'PdT + PDA Trafego mensal'!D118)</f>
        <v>0.1266055148780563</v>
      </c>
      <c r="Q118" s="38">
        <f>('PdT Trafego mensal'!E162/'PdT + PDA Trafego mensal'!E118)</f>
        <v>0.49903443044443585</v>
      </c>
      <c r="R118" s="48">
        <f>('PdT Trafego mensal'!F162/'PdT + PDA Trafego mensal'!F118)</f>
        <v>0.35888682425132878</v>
      </c>
      <c r="S118" s="30">
        <f>('PdT Trafego mensal'!G162/'PdT + PDA Trafego mensal'!G118)</f>
        <v>3.2268879574453464E-2</v>
      </c>
      <c r="T118" s="38">
        <f>('PdT Trafego mensal'!H162/'PdT + PDA Trafego mensal'!H118)</f>
        <v>7.8990733365774224E-2</v>
      </c>
      <c r="U118" s="48">
        <f>('PdT Trafego mensal'!I162/'PdT + PDA Trafego mensal'!I118)</f>
        <v>3.7374272101641078E-2</v>
      </c>
      <c r="W118" s="51" t="s">
        <v>35</v>
      </c>
      <c r="X118" s="38">
        <f>'PDA Trafego mensal'!C119/'PdT + PDA Trafego mensal'!C118</f>
        <v>0.47027834616259051</v>
      </c>
      <c r="Y118" s="38">
        <f>'PDA Trafego mensal'!D119/'PdT + PDA Trafego mensal'!D118</f>
        <v>0.87339448512194373</v>
      </c>
      <c r="Z118" s="38">
        <f>'PDA Trafego mensal'!E119/'PdT + PDA Trafego mensal'!E118</f>
        <v>0.50096556955556415</v>
      </c>
      <c r="AA118" s="48">
        <f>'PDA Trafego mensal'!F119/'PdT + PDA Trafego mensal'!F118</f>
        <v>0.64111317574867122</v>
      </c>
      <c r="AB118" s="30">
        <f>'PDA Trafego mensal'!G119/'PdT + PDA Trafego mensal'!G118</f>
        <v>0.96773112042554654</v>
      </c>
      <c r="AC118" s="38">
        <f>'PDA Trafego mensal'!H119/'PdT + PDA Trafego mensal'!H118</f>
        <v>0.92100926663422578</v>
      </c>
      <c r="AD118" s="48">
        <f>'PDA Trafego mensal'!I119/'PdT + PDA Trafego mensal'!I118</f>
        <v>0.96262572789835887</v>
      </c>
    </row>
    <row r="119" spans="1:30" ht="15.75" x14ac:dyDescent="0.25">
      <c r="A119" s="5">
        <v>45689</v>
      </c>
      <c r="B119" s="102" t="s">
        <v>35</v>
      </c>
      <c r="C119" s="6">
        <f>'PdT Trafego mensal'!C163+'PDA Trafego mensal'!C120</f>
        <v>174299</v>
      </c>
      <c r="D119" s="6">
        <f>'PdT Trafego mensal'!D163+'PDA Trafego mensal'!D120</f>
        <v>13931651</v>
      </c>
      <c r="E119" s="6">
        <f>'PdT Trafego mensal'!E163+'PDA Trafego mensal'!E120</f>
        <v>17988073</v>
      </c>
      <c r="F119" s="28">
        <f>'PdT Trafego mensal'!F163+'PDA Trafego mensal'!F120</f>
        <v>974.41000000000008</v>
      </c>
      <c r="G119" s="46">
        <f>'PdT Trafego mensal'!G163+'PDA Trafego mensal'!G120</f>
        <v>7659094</v>
      </c>
      <c r="H119" s="6">
        <f>'PdT Trafego mensal'!H163+'PDA Trafego mensal'!H120</f>
        <v>7912732</v>
      </c>
      <c r="I119" s="28">
        <f>'PdT Trafego mensal'!I163+'PDA Trafego mensal'!I120</f>
        <v>412.74</v>
      </c>
      <c r="J119" s="47">
        <f>G119/SUM(D119,G119)</f>
        <v>0.35473968128473565</v>
      </c>
      <c r="K119" s="38">
        <f t="shared" ref="K119" si="60">H119/SUM(E119,H119)</f>
        <v>0.30550139271733062</v>
      </c>
      <c r="L119" s="48">
        <f t="shared" ref="L119" si="61">I119/SUM(F119,I119)</f>
        <v>0.29754532674908984</v>
      </c>
      <c r="N119" s="51" t="s">
        <v>35</v>
      </c>
      <c r="O119" s="38">
        <f>('PdT Trafego mensal'!C163/'PdT + PDA Trafego mensal'!C119)</f>
        <v>0.4367724427564128</v>
      </c>
      <c r="P119" s="38">
        <f>('PdT Trafego mensal'!D163/'PdT + PDA Trafego mensal'!D119)</f>
        <v>3.4793004791750813E-2</v>
      </c>
      <c r="Q119" s="38">
        <f>('PdT Trafego mensal'!E163/'PdT + PDA Trafego mensal'!E119)</f>
        <v>0.20758265768656819</v>
      </c>
      <c r="R119" s="48">
        <f>('PdT Trafego mensal'!F163/'PdT + PDA Trafego mensal'!F119)</f>
        <v>0.16736281442103426</v>
      </c>
      <c r="S119" s="30">
        <f>('PdT Trafego mensal'!G163/'PdT + PDA Trafego mensal'!G119)</f>
        <v>9.6178477506608483E-3</v>
      </c>
      <c r="T119" s="38">
        <f>('PdT Trafego mensal'!H163/'PdT + PDA Trafego mensal'!H119)</f>
        <v>2.6440678137462509E-2</v>
      </c>
      <c r="U119" s="48">
        <f>('PdT Trafego mensal'!I163/'PdT + PDA Trafego mensal'!I119)</f>
        <v>1.8970780636720454E-2</v>
      </c>
      <c r="W119" s="51" t="s">
        <v>35</v>
      </c>
      <c r="X119" s="38">
        <f>'PDA Trafego mensal'!C120/'PdT + PDA Trafego mensal'!C119</f>
        <v>0.5632275572435872</v>
      </c>
      <c r="Y119" s="38">
        <f>'PDA Trafego mensal'!D120/'PdT + PDA Trafego mensal'!D119</f>
        <v>0.96520699520824915</v>
      </c>
      <c r="Z119" s="38">
        <f>'PDA Trafego mensal'!E120/'PdT + PDA Trafego mensal'!E119</f>
        <v>0.79241734231343175</v>
      </c>
      <c r="AA119" s="48">
        <f>'PDA Trafego mensal'!F120/'PdT + PDA Trafego mensal'!F119</f>
        <v>0.83263718557896571</v>
      </c>
      <c r="AB119" s="30">
        <f>'PDA Trafego mensal'!G120/'PdT + PDA Trafego mensal'!G119</f>
        <v>0.99038215224933912</v>
      </c>
      <c r="AC119" s="38">
        <f>'PDA Trafego mensal'!H120/'PdT + PDA Trafego mensal'!H119</f>
        <v>0.97355932186253746</v>
      </c>
      <c r="AD119" s="48">
        <f>'PDA Trafego mensal'!I120/'PdT + PDA Trafego mensal'!I119</f>
        <v>0.98102921936327958</v>
      </c>
    </row>
    <row r="120" spans="1:30" ht="15.75" x14ac:dyDescent="0.25">
      <c r="A120" s="5">
        <v>45717</v>
      </c>
      <c r="B120" s="51" t="s">
        <v>35</v>
      </c>
      <c r="C120" s="6">
        <f>'PdT Trafego mensal'!C164+'PDA Trafego mensal'!C121</f>
        <v>196211</v>
      </c>
      <c r="D120" s="6">
        <f>'PdT Trafego mensal'!D164+'PDA Trafego mensal'!D121</f>
        <v>12125887</v>
      </c>
      <c r="E120" s="6">
        <f>'PdT Trafego mensal'!E164+'PDA Trafego mensal'!E121</f>
        <v>15855976</v>
      </c>
      <c r="F120" s="28">
        <f>'PdT Trafego mensal'!F164+'PDA Trafego mensal'!F121</f>
        <v>944.71</v>
      </c>
      <c r="G120" s="25">
        <f>'PdT Trafego mensal'!G164+'PDA Trafego mensal'!G121</f>
        <v>6334439</v>
      </c>
      <c r="H120" s="6">
        <f>'PdT Trafego mensal'!H164+'PDA Trafego mensal'!H121</f>
        <v>6396184.1179999998</v>
      </c>
      <c r="I120" s="28">
        <f>'PdT Trafego mensal'!I164+'PDA Trafego mensal'!I121</f>
        <v>354.63</v>
      </c>
      <c r="J120" s="47">
        <f>G120/SUM(D120,G120)</f>
        <v>0.34313798142026308</v>
      </c>
      <c r="K120" s="38">
        <f>H120/SUM(E120,H120)</f>
        <v>0.28744104321027514</v>
      </c>
      <c r="L120" s="48">
        <f>I120/SUM(F120,I120)</f>
        <v>0.27293087259685683</v>
      </c>
      <c r="N120" s="51" t="s">
        <v>35</v>
      </c>
      <c r="O120" s="38">
        <f>('PdT Trafego mensal'!C164/'PdT + PDA Trafego mensal'!C120)</f>
        <v>0.35510241525704472</v>
      </c>
      <c r="P120" s="38">
        <f>('PdT Trafego mensal'!D164/'PdT + PDA Trafego mensal'!D120)</f>
        <v>3.6882910091443205E-2</v>
      </c>
      <c r="Q120" s="38">
        <f>('PdT Trafego mensal'!E164/'PdT + PDA Trafego mensal'!E120)</f>
        <v>0.21615295078650473</v>
      </c>
      <c r="R120" s="48">
        <f>('PdT Trafego mensal'!F164/'PdT + PDA Trafego mensal'!F120)</f>
        <v>0.15779445544135237</v>
      </c>
      <c r="S120" s="30">
        <f>('PdT Trafego mensal'!G164/'PdT + PDA Trafego mensal'!G120)</f>
        <v>8.180677089162907E-3</v>
      </c>
      <c r="T120" s="38">
        <f>('PdT Trafego mensal'!H164/'PdT + PDA Trafego mensal'!H120)</f>
        <v>2.5346049614765015E-5</v>
      </c>
      <c r="U120" s="48">
        <f>('PdT Trafego mensal'!I164/'PdT + PDA Trafego mensal'!I120)</f>
        <v>1.7849589713222234E-2</v>
      </c>
      <c r="W120" s="51" t="s">
        <v>35</v>
      </c>
      <c r="X120" s="38">
        <f>'PDA Trafego mensal'!C121/'PdT + PDA Trafego mensal'!C120</f>
        <v>0.64489758474295533</v>
      </c>
      <c r="Y120" s="38">
        <f>'PDA Trafego mensal'!D121/'PdT + PDA Trafego mensal'!D120</f>
        <v>0.96311708990855682</v>
      </c>
      <c r="Z120" s="38">
        <f>'PDA Trafego mensal'!E121/'PdT + PDA Trafego mensal'!E120</f>
        <v>0.78384704921349524</v>
      </c>
      <c r="AA120" s="48">
        <f>'PDA Trafego mensal'!F121/'PdT + PDA Trafego mensal'!F120</f>
        <v>0.8422055445586476</v>
      </c>
      <c r="AB120" s="30">
        <f>'PDA Trafego mensal'!G121/'PdT + PDA Trafego mensal'!G120</f>
        <v>0.99181932291083708</v>
      </c>
      <c r="AC120" s="38">
        <f>'PDA Trafego mensal'!H121/'PdT + PDA Trafego mensal'!H120</f>
        <v>0.99997465395038532</v>
      </c>
      <c r="AD120" s="48">
        <f>'PDA Trafego mensal'!I121/'PdT + PDA Trafego mensal'!I120</f>
        <v>0.98215041028677785</v>
      </c>
    </row>
    <row r="121" spans="1:30" ht="15.75" thickBot="1" x14ac:dyDescent="0.3"/>
    <row r="122" spans="1:30" ht="15.75" thickBot="1" x14ac:dyDescent="0.3">
      <c r="A122" s="31" t="s">
        <v>34</v>
      </c>
      <c r="B122" s="49" t="s">
        <v>35</v>
      </c>
      <c r="C122" s="32">
        <f>SUM(C10:C120)</f>
        <v>12223996</v>
      </c>
      <c r="D122" s="32">
        <f>SUM(D10:D120)</f>
        <v>198359630</v>
      </c>
      <c r="E122" s="32">
        <f>SUM(E10:E120)</f>
        <v>489551913</v>
      </c>
      <c r="F122" s="32">
        <f>SUM(F10:F120)</f>
        <v>24417.989999999998</v>
      </c>
      <c r="G122" s="32">
        <f>SUM(G11:G120)</f>
        <v>141230391</v>
      </c>
      <c r="H122" s="32">
        <f>SUM(H10:H120)</f>
        <v>163338904.118</v>
      </c>
      <c r="I122" s="32">
        <f>SUM(I10:I120)</f>
        <v>11744.86</v>
      </c>
      <c r="J122" s="33">
        <f>G122/SUM(D122,G122)</f>
        <v>0.41588498561917403</v>
      </c>
      <c r="K122" s="33">
        <f>H122/SUM(E122,H122)</f>
        <v>0.25017797744347658</v>
      </c>
      <c r="L122" s="33">
        <f>I122/SUM(F122,I122)</f>
        <v>0.32477694650725819</v>
      </c>
      <c r="N122" s="49" t="s">
        <v>35</v>
      </c>
      <c r="O122" s="33">
        <f>(SUM('PdT Trafego mensal'!C54:C102)/'PdT + PDA Trafego mensal'!C122)</f>
        <v>0.11912536620594444</v>
      </c>
      <c r="P122" s="33">
        <f>(SUM('PdT Trafego mensal'!D54:D102)/'PdT + PDA Trafego mensal'!D122)</f>
        <v>0.11525397078024395</v>
      </c>
      <c r="Q122" s="33">
        <f>(SUM('PdT Trafego mensal'!E54:E102)/'PdT + PDA Trafego mensal'!E122)</f>
        <v>0.21908743312376761</v>
      </c>
      <c r="R122" s="33">
        <f>(SUM('PdT Trafego mensal'!F54:F102)/'PdT + PDA Trafego mensal'!F122)</f>
        <v>0.11796916945252256</v>
      </c>
      <c r="S122" s="33">
        <f>(SUM('PdT Trafego mensal'!G54:G102)/'PdT + PDA Trafego mensal'!G122)</f>
        <v>7.000944293923253E-2</v>
      </c>
      <c r="T122" s="33">
        <f>(SUM('PdT Trafego mensal'!H54:H102)/'PdT + PDA Trafego mensal'!H122)</f>
        <v>8.9142461672702233E-2</v>
      </c>
      <c r="U122" s="33">
        <f>(SUM('PdT Trafego mensal'!I54:I102)/'PdT + PDA Trafego mensal'!I122)</f>
        <v>2.5364287015766894E-2</v>
      </c>
      <c r="W122" s="49" t="s">
        <v>35</v>
      </c>
      <c r="X122" s="33">
        <f>(SUM('PDA Trafego mensal'!C11:C59)/'PdT + PDA Trafego mensal'!C122)</f>
        <v>7.6866680911872029E-2</v>
      </c>
      <c r="Y122" s="33">
        <f>SUM('PDA Trafego mensal'!D11:D59)/'PdT + PDA Trafego mensal'!D122</f>
        <v>3.9411925702825722E-2</v>
      </c>
      <c r="Z122" s="33">
        <f>SUM('PDA Trafego mensal'!E11:E59)/'PdT + PDA Trafego mensal'!E122</f>
        <v>4.9578210922035557E-2</v>
      </c>
      <c r="AA122" s="33">
        <f>SUM('PDA Trafego mensal'!F11:F59)/'PdT + PDA Trafego mensal'!F122</f>
        <v>9.8130108170246588E-2</v>
      </c>
      <c r="AB122" s="33">
        <f>SUM('PDA Trafego mensal'!G11:G59)/'PdT + PDA Trafego mensal'!G122</f>
        <v>0.10311747278246931</v>
      </c>
      <c r="AC122" s="33">
        <f>SUM('PDA Trafego mensal'!H11:H59)/'PdT + PDA Trafego mensal'!H122</f>
        <v>9.3000930072518972E-2</v>
      </c>
      <c r="AD122" s="33">
        <f>SUM('PDA Trafego mensal'!I11:I59)/'PdT + PDA Trafego mensal'!I122</f>
        <v>0.14944580012022277</v>
      </c>
    </row>
    <row r="123" spans="1:30" ht="15.75" thickBot="1" x14ac:dyDescent="0.3">
      <c r="A123" s="14"/>
    </row>
    <row r="124" spans="1:30" x14ac:dyDescent="0.25">
      <c r="A124" s="149" t="s">
        <v>36</v>
      </c>
      <c r="B124" s="150"/>
      <c r="C124" s="150"/>
      <c r="D124" s="150"/>
      <c r="E124" s="150"/>
      <c r="F124" s="150"/>
      <c r="G124" s="150"/>
      <c r="H124" s="150"/>
      <c r="I124" s="150"/>
      <c r="J124" s="150"/>
      <c r="K124" s="150"/>
      <c r="L124" s="150"/>
      <c r="M124" s="87"/>
      <c r="N124" s="87"/>
      <c r="O124" s="87"/>
      <c r="P124" s="87"/>
      <c r="Q124" s="87"/>
      <c r="R124" s="87"/>
      <c r="S124" s="87"/>
      <c r="T124" s="87"/>
      <c r="U124" s="87"/>
      <c r="V124" s="87"/>
      <c r="W124" s="87"/>
      <c r="X124" s="87"/>
      <c r="Y124" s="87"/>
      <c r="Z124" s="87"/>
      <c r="AA124" s="87"/>
      <c r="AB124" s="87"/>
      <c r="AC124" s="87"/>
      <c r="AD124" s="88"/>
    </row>
    <row r="125" spans="1:30" x14ac:dyDescent="0.25">
      <c r="A125" s="55">
        <v>2016</v>
      </c>
      <c r="B125" s="51" t="s">
        <v>35</v>
      </c>
      <c r="C125" s="44">
        <f t="shared" ref="C125:I125" si="62">SUM(C10:C21)</f>
        <v>216478</v>
      </c>
      <c r="D125" s="44">
        <f t="shared" si="62"/>
        <v>3899689</v>
      </c>
      <c r="E125" s="44">
        <f t="shared" si="62"/>
        <v>24952829</v>
      </c>
      <c r="F125" s="44">
        <f t="shared" si="62"/>
        <v>627.3599999999999</v>
      </c>
      <c r="G125" s="44">
        <f t="shared" si="62"/>
        <v>3889273</v>
      </c>
      <c r="H125" s="44">
        <f t="shared" si="62"/>
        <v>5417950</v>
      </c>
      <c r="I125" s="44">
        <f t="shared" si="62"/>
        <v>157.32000000000002</v>
      </c>
      <c r="J125" s="38">
        <f>G125/SUM(D125,G125)</f>
        <v>0.49933136148308338</v>
      </c>
      <c r="K125" s="38">
        <f t="shared" ref="J125:L128" si="63">H125/SUM(E125,H125)</f>
        <v>0.1783935143711658</v>
      </c>
      <c r="L125" s="38">
        <f t="shared" si="63"/>
        <v>0.20048937146352658</v>
      </c>
      <c r="M125" s="66"/>
      <c r="N125" s="51" t="s">
        <v>35</v>
      </c>
      <c r="O125" s="38">
        <f>'PdT Trafego mensal'!C173/C125</f>
        <v>0.88101793253817939</v>
      </c>
      <c r="P125" s="38">
        <f>'PdT Trafego mensal'!D173/D125</f>
        <v>0.91789217037563764</v>
      </c>
      <c r="Q125" s="38">
        <f>'PdT Trafego mensal'!E173/E125</f>
        <v>0.97001085528218067</v>
      </c>
      <c r="R125" s="38">
        <f>'PdT Trafego mensal'!F173/F125</f>
        <v>0.84316819688854883</v>
      </c>
      <c r="S125" s="38">
        <f>'PdT Trafego mensal'!G173/G125</f>
        <v>0.52729288995655488</v>
      </c>
      <c r="T125" s="38">
        <f>'PdT Trafego mensal'!H173/H125</f>
        <v>0.68381675726058744</v>
      </c>
      <c r="U125" s="38">
        <f>'PdT Trafego mensal'!I173/I125</f>
        <v>0.39270277142130683</v>
      </c>
      <c r="V125" s="66"/>
      <c r="W125" s="51" t="s">
        <v>35</v>
      </c>
      <c r="X125" s="38">
        <f>'PDA Trafego mensal'!C127/'PdT + PDA Trafego mensal'!C125</f>
        <v>0.11898206746182061</v>
      </c>
      <c r="Y125" s="38">
        <f>'PDA Trafego mensal'!D127/'PdT + PDA Trafego mensal'!D125</f>
        <v>8.2107829624362347E-2</v>
      </c>
      <c r="Z125" s="38">
        <f>'PDA Trafego mensal'!E127/'PdT + PDA Trafego mensal'!E125</f>
        <v>2.9989144717819369E-2</v>
      </c>
      <c r="AA125" s="38">
        <f>'PDA Trafego mensal'!F127/'PdT + PDA Trafego mensal'!F125</f>
        <v>0.15683180311145117</v>
      </c>
      <c r="AB125" s="38">
        <f>'PDA Trafego mensal'!G127/'PdT + PDA Trafego mensal'!G125</f>
        <v>0.47270711004344512</v>
      </c>
      <c r="AC125" s="38">
        <f>'PDA Trafego mensal'!H127/'PdT + PDA Trafego mensal'!H125</f>
        <v>0.31618324273941251</v>
      </c>
      <c r="AD125" s="48">
        <f>'PDA Trafego mensal'!I127/'PdT + PDA Trafego mensal'!I125</f>
        <v>0.60729722857869295</v>
      </c>
    </row>
    <row r="126" spans="1:30" x14ac:dyDescent="0.25">
      <c r="A126" s="55">
        <v>2017</v>
      </c>
      <c r="B126" s="51" t="s">
        <v>35</v>
      </c>
      <c r="C126" s="44">
        <f t="shared" ref="C126:I126" si="64">SUM(C22:C33)</f>
        <v>540373</v>
      </c>
      <c r="D126" s="44">
        <f t="shared" si="64"/>
        <v>5874736</v>
      </c>
      <c r="E126" s="44">
        <f t="shared" si="64"/>
        <v>30590547</v>
      </c>
      <c r="F126" s="44">
        <f t="shared" si="64"/>
        <v>1250.4499999999998</v>
      </c>
      <c r="G126" s="44">
        <f t="shared" si="64"/>
        <v>4685050</v>
      </c>
      <c r="H126" s="44">
        <f t="shared" si="64"/>
        <v>5866200</v>
      </c>
      <c r="I126" s="44">
        <f t="shared" si="64"/>
        <v>449.16999999999996</v>
      </c>
      <c r="J126" s="38">
        <f t="shared" si="63"/>
        <v>0.4436690288988811</v>
      </c>
      <c r="K126" s="38">
        <f t="shared" si="63"/>
        <v>0.1609084869804758</v>
      </c>
      <c r="L126" s="38">
        <f t="shared" si="63"/>
        <v>0.26427672067873997</v>
      </c>
      <c r="M126" s="66"/>
      <c r="N126" s="51" t="s">
        <v>35</v>
      </c>
      <c r="O126" s="38">
        <f>'PdT Trafego mensal'!C174/C126</f>
        <v>0.79966800709880026</v>
      </c>
      <c r="P126" s="38">
        <f>'PdT Trafego mensal'!D174/D126</f>
        <v>0.82247440565839891</v>
      </c>
      <c r="Q126" s="38">
        <f>'PdT Trafego mensal'!E174/E126</f>
        <v>0.8964582751658543</v>
      </c>
      <c r="R126" s="38">
        <f>'PdT Trafego mensal'!F174/F126</f>
        <v>0.68259426606421703</v>
      </c>
      <c r="S126" s="38">
        <f>'PdT Trafego mensal'!G174/G126</f>
        <v>0.47543676161407028</v>
      </c>
      <c r="T126" s="38">
        <f>'PdT Trafego mensal'!H174/H126</f>
        <v>0.55687770618117349</v>
      </c>
      <c r="U126" s="38">
        <f>'PdT Trafego mensal'!I174/I126</f>
        <v>0.18465169089654251</v>
      </c>
      <c r="V126" s="66"/>
      <c r="W126" s="51" t="s">
        <v>35</v>
      </c>
      <c r="X126" s="38">
        <f>'PDA Trafego mensal'!C128/'PdT + PDA Trafego mensal'!C126</f>
        <v>0.20033199290119974</v>
      </c>
      <c r="Y126" s="38">
        <f>'PDA Trafego mensal'!D128/'PdT + PDA Trafego mensal'!D126</f>
        <v>0.17752559434160106</v>
      </c>
      <c r="Z126" s="38">
        <f>'PDA Trafego mensal'!E128/'PdT + PDA Trafego mensal'!E126</f>
        <v>0.10354172483414566</v>
      </c>
      <c r="AA126" s="38">
        <f>'PDA Trafego mensal'!F128/'PdT + PDA Trafego mensal'!F126</f>
        <v>0.31740573393578314</v>
      </c>
      <c r="AB126" s="38">
        <f>'PDA Trafego mensal'!G128/'PdT + PDA Trafego mensal'!G126</f>
        <v>0.52456323838592966</v>
      </c>
      <c r="AC126" s="38">
        <f>'PDA Trafego mensal'!H128/'PdT + PDA Trafego mensal'!H126</f>
        <v>0.44312229381882651</v>
      </c>
      <c r="AD126" s="48">
        <f>'PDA Trafego mensal'!I128/'PdT + PDA Trafego mensal'!I126</f>
        <v>0.81534830910345746</v>
      </c>
    </row>
    <row r="127" spans="1:30" x14ac:dyDescent="0.25">
      <c r="A127" s="55">
        <v>2018</v>
      </c>
      <c r="B127" s="51" t="s">
        <v>35</v>
      </c>
      <c r="C127" s="44">
        <f t="shared" ref="C127:I127" si="65">SUM(C34:C45)</f>
        <v>669785</v>
      </c>
      <c r="D127" s="44">
        <f t="shared" si="65"/>
        <v>8121094</v>
      </c>
      <c r="E127" s="44">
        <f t="shared" si="65"/>
        <v>33143317</v>
      </c>
      <c r="F127" s="44">
        <f t="shared" si="65"/>
        <v>1351.79</v>
      </c>
      <c r="G127" s="44">
        <f t="shared" si="65"/>
        <v>6220015</v>
      </c>
      <c r="H127" s="44">
        <f t="shared" si="65"/>
        <v>7423963</v>
      </c>
      <c r="I127" s="44">
        <f t="shared" si="65"/>
        <v>474.7</v>
      </c>
      <c r="J127" s="38">
        <f t="shared" si="63"/>
        <v>0.43371924723534283</v>
      </c>
      <c r="K127" s="38">
        <f t="shared" si="63"/>
        <v>0.18300371629549725</v>
      </c>
      <c r="L127" s="38">
        <f t="shared" si="63"/>
        <v>0.25989739883601881</v>
      </c>
      <c r="M127" s="66"/>
      <c r="N127" s="51" t="s">
        <v>35</v>
      </c>
      <c r="O127" s="38">
        <f>'PdT Trafego mensal'!C175/C127</f>
        <v>0.56952902797166249</v>
      </c>
      <c r="P127" s="38">
        <f>'PdT Trafego mensal'!D175/D127</f>
        <v>0.71287033495733454</v>
      </c>
      <c r="Q127" s="38">
        <f>'PdT Trafego mensal'!E175/E127</f>
        <v>0.77930199321932681</v>
      </c>
      <c r="R127" s="38">
        <f>'PdT Trafego mensal'!F175/F127</f>
        <v>0.52611722234962532</v>
      </c>
      <c r="S127" s="38">
        <f>'PdT Trafego mensal'!G175/G127</f>
        <v>0.29895683531309813</v>
      </c>
      <c r="T127" s="38">
        <f>'PdT Trafego mensal'!H175/H127</f>
        <v>0.37657313216674165</v>
      </c>
      <c r="U127" s="38">
        <f>'PdT Trafego mensal'!I175/I127</f>
        <v>0.14497577417316199</v>
      </c>
      <c r="V127" s="66"/>
      <c r="W127" s="51" t="s">
        <v>35</v>
      </c>
      <c r="X127" s="38">
        <f>'PDA Trafego mensal'!C129/'PdT + PDA Trafego mensal'!C127</f>
        <v>0.43047097202833745</v>
      </c>
      <c r="Y127" s="38">
        <f>'PDA Trafego mensal'!D129/'PdT + PDA Trafego mensal'!D127</f>
        <v>0.28712966504266546</v>
      </c>
      <c r="Z127" s="38">
        <f>'PDA Trafego mensal'!E129/'PdT + PDA Trafego mensal'!E127</f>
        <v>0.22069800678067317</v>
      </c>
      <c r="AA127" s="38">
        <f>'PDA Trafego mensal'!F129/'PdT + PDA Trafego mensal'!F127</f>
        <v>0.47388277765037473</v>
      </c>
      <c r="AB127" s="38">
        <f>'PDA Trafego mensal'!G129/'PdT + PDA Trafego mensal'!G127</f>
        <v>0.70104316468690187</v>
      </c>
      <c r="AC127" s="38">
        <f>'PDA Trafego mensal'!H129/'PdT + PDA Trafego mensal'!H127</f>
        <v>0.62342686783325829</v>
      </c>
      <c r="AD127" s="48">
        <f>'PDA Trafego mensal'!I129/'PdT + PDA Trafego mensal'!I127</f>
        <v>0.85502422582683801</v>
      </c>
    </row>
    <row r="128" spans="1:30" x14ac:dyDescent="0.25">
      <c r="A128" s="55" t="s">
        <v>38</v>
      </c>
      <c r="B128" s="51" t="s">
        <v>35</v>
      </c>
      <c r="C128" s="44">
        <f t="shared" ref="C128:I128" si="66">SUM(C46:C57)</f>
        <v>896424</v>
      </c>
      <c r="D128" s="44">
        <f t="shared" si="66"/>
        <v>11738392</v>
      </c>
      <c r="E128" s="44">
        <f t="shared" si="66"/>
        <v>39344502</v>
      </c>
      <c r="F128" s="44">
        <f t="shared" si="66"/>
        <v>1879.11</v>
      </c>
      <c r="G128" s="44">
        <f t="shared" si="66"/>
        <v>8933435</v>
      </c>
      <c r="H128" s="44">
        <f t="shared" si="66"/>
        <v>10219242</v>
      </c>
      <c r="I128" s="44">
        <f t="shared" si="66"/>
        <v>902.84</v>
      </c>
      <c r="J128" s="38">
        <f t="shared" si="63"/>
        <v>0.43215507753620425</v>
      </c>
      <c r="K128" s="38">
        <f t="shared" si="63"/>
        <v>0.20618381855898538</v>
      </c>
      <c r="L128" s="38">
        <f t="shared" si="63"/>
        <v>0.32453494850734199</v>
      </c>
      <c r="M128" s="66"/>
      <c r="N128" s="51" t="s">
        <v>35</v>
      </c>
      <c r="O128" s="38">
        <f>'PdT Trafego mensal'!C176/C128</f>
        <v>0.46712939412599397</v>
      </c>
      <c r="P128" s="38">
        <f>'PdT Trafego mensal'!D176/D128</f>
        <v>0.67479566196119534</v>
      </c>
      <c r="Q128" s="38">
        <f>'PdT Trafego mensal'!E176/E128</f>
        <v>0.69338389389195976</v>
      </c>
      <c r="R128" s="38">
        <f>'PdT Trafego mensal'!F176/F128</f>
        <v>0.38147846586948081</v>
      </c>
      <c r="S128" s="38">
        <f>'PdT Trafego mensal'!G176/G128</f>
        <v>0.38693067112482488</v>
      </c>
      <c r="T128" s="38">
        <f>'PdT Trafego mensal'!H176/H128</f>
        <v>0.43305315599728433</v>
      </c>
      <c r="U128" s="38">
        <f>'PdT Trafego mensal'!I176/I128</f>
        <v>8.8930486021886496E-2</v>
      </c>
      <c r="V128" s="66"/>
      <c r="W128" s="51" t="s">
        <v>35</v>
      </c>
      <c r="X128" s="38">
        <f>'PDA Trafego mensal'!C130/'PdT + PDA Trafego mensal'!C128</f>
        <v>0.53287060587400603</v>
      </c>
      <c r="Y128" s="38">
        <f>'PDA Trafego mensal'!D130/'PdT + PDA Trafego mensal'!D128</f>
        <v>0.32520433803880461</v>
      </c>
      <c r="Z128" s="38">
        <f>'PDA Trafego mensal'!E130/'PdT + PDA Trafego mensal'!E128</f>
        <v>0.30661610610804019</v>
      </c>
      <c r="AA128" s="38">
        <f>'PDA Trafego mensal'!F130/'PdT + PDA Trafego mensal'!F128</f>
        <v>0.61852153413051936</v>
      </c>
      <c r="AB128" s="38">
        <f>'PDA Trafego mensal'!G130/'PdT + PDA Trafego mensal'!G128</f>
        <v>0.61306932887517507</v>
      </c>
      <c r="AC128" s="38">
        <f>'PDA Trafego mensal'!H130/'PdT + PDA Trafego mensal'!H128</f>
        <v>0.56694684400271567</v>
      </c>
      <c r="AD128" s="48">
        <f>'PDA Trafego mensal'!I130/'PdT + PDA Trafego mensal'!I128</f>
        <v>0.91106951397811342</v>
      </c>
    </row>
    <row r="129" spans="1:30" x14ac:dyDescent="0.25">
      <c r="A129" s="55" t="s">
        <v>39</v>
      </c>
      <c r="B129" s="51" t="s">
        <v>35</v>
      </c>
      <c r="C129" s="44">
        <f t="shared" ref="C129:I129" si="67">SUM(C58:C69)</f>
        <v>1226815</v>
      </c>
      <c r="D129" s="44">
        <f t="shared" si="67"/>
        <v>12116016</v>
      </c>
      <c r="E129" s="44">
        <f t="shared" si="67"/>
        <v>41056126</v>
      </c>
      <c r="F129" s="44">
        <f t="shared" si="67"/>
        <v>1906.8200000000002</v>
      </c>
      <c r="G129" s="44">
        <f t="shared" si="67"/>
        <v>14384199</v>
      </c>
      <c r="H129" s="44">
        <f t="shared" si="67"/>
        <v>15609714</v>
      </c>
      <c r="I129" s="44">
        <f t="shared" si="67"/>
        <v>935.22</v>
      </c>
      <c r="J129" s="38">
        <f t="shared" ref="J129:L132" si="68">G129/SUM(D129,G129)</f>
        <v>0.54279555845112959</v>
      </c>
      <c r="K129" s="38">
        <f t="shared" si="68"/>
        <v>0.27546955979122517</v>
      </c>
      <c r="L129" s="38">
        <f t="shared" si="68"/>
        <v>0.32906644522948308</v>
      </c>
      <c r="M129" s="66"/>
      <c r="N129" s="51" t="s">
        <v>35</v>
      </c>
      <c r="O129" s="38">
        <f>'PdT Trafego mensal'!C177/C129</f>
        <v>0.36960014346091302</v>
      </c>
      <c r="P129" s="38">
        <f>'PdT Trafego mensal'!D177/D129</f>
        <v>0.61856644956559981</v>
      </c>
      <c r="Q129" s="38">
        <f>'PdT Trafego mensal'!E177/E129</f>
        <v>0.67332044431079541</v>
      </c>
      <c r="R129" s="38">
        <f>'PdT Trafego mensal'!F177/F129</f>
        <v>0.33539086017558029</v>
      </c>
      <c r="S129" s="38">
        <f>'PdT Trafego mensal'!G177/G129</f>
        <v>0.48671997655204852</v>
      </c>
      <c r="T129" s="38">
        <f>'PdT Trafego mensal'!H177/H129</f>
        <v>0.49672441147864721</v>
      </c>
      <c r="U129" s="38">
        <f>'PdT Trafego mensal'!I177/I129</f>
        <v>7.8869143089326563E-2</v>
      </c>
      <c r="V129" s="66"/>
      <c r="W129" s="51" t="s">
        <v>35</v>
      </c>
      <c r="X129" s="38">
        <f>'PDA Trafego mensal'!C131/'PdT + PDA Trafego mensal'!C129</f>
        <v>0.63039985653908703</v>
      </c>
      <c r="Y129" s="38">
        <f>'PDA Trafego mensal'!D131/'PdT + PDA Trafego mensal'!D129</f>
        <v>0.38143355043440019</v>
      </c>
      <c r="Z129" s="38">
        <f>'PDA Trafego mensal'!E131/'PdT + PDA Trafego mensal'!E129</f>
        <v>0.32667955568920459</v>
      </c>
      <c r="AA129" s="38">
        <f>'PDA Trafego mensal'!F131/'PdT + PDA Trafego mensal'!F129</f>
        <v>0.66460913982441971</v>
      </c>
      <c r="AB129" s="38">
        <f>'PDA Trafego mensal'!G131/'PdT + PDA Trafego mensal'!G129</f>
        <v>0.51328002344795143</v>
      </c>
      <c r="AC129" s="38">
        <f>'PDA Trafego mensal'!H131/'PdT + PDA Trafego mensal'!H129</f>
        <v>0.50327558852135279</v>
      </c>
      <c r="AD129" s="48">
        <f>'PDA Trafego mensal'!I131/'PdT + PDA Trafego mensal'!I129</f>
        <v>0.92113085691067342</v>
      </c>
    </row>
    <row r="130" spans="1:30" x14ac:dyDescent="0.25">
      <c r="A130" s="55" t="s">
        <v>40</v>
      </c>
      <c r="B130" s="51" t="s">
        <v>35</v>
      </c>
      <c r="C130" s="44">
        <f t="shared" ref="C130:I130" si="69">SUM(C70:C81)</f>
        <v>1137522</v>
      </c>
      <c r="D130" s="44">
        <f t="shared" si="69"/>
        <v>10229489</v>
      </c>
      <c r="E130" s="44">
        <f t="shared" si="69"/>
        <v>51309449</v>
      </c>
      <c r="F130" s="44">
        <f t="shared" si="69"/>
        <v>2219.9900000000002</v>
      </c>
      <c r="G130" s="44">
        <f t="shared" si="69"/>
        <v>13953856</v>
      </c>
      <c r="H130" s="44">
        <f t="shared" si="69"/>
        <v>17566764</v>
      </c>
      <c r="I130" s="44">
        <f t="shared" si="69"/>
        <v>1038.9099999999999</v>
      </c>
      <c r="J130" s="38">
        <f t="shared" si="68"/>
        <v>0.57700272646319195</v>
      </c>
      <c r="K130" s="38">
        <f t="shared" si="68"/>
        <v>0.25504834303244867</v>
      </c>
      <c r="L130" s="38">
        <f t="shared" si="68"/>
        <v>0.31879161680321577</v>
      </c>
      <c r="M130" s="66"/>
      <c r="N130" s="51" t="s">
        <v>35</v>
      </c>
      <c r="O130" s="38">
        <f>'PdT Trafego mensal'!C178/C130</f>
        <v>0.44722563607560994</v>
      </c>
      <c r="P130" s="38">
        <f>'PdT Trafego mensal'!D178/D130</f>
        <v>0.49999105527167587</v>
      </c>
      <c r="Q130" s="38">
        <f>'PdT Trafego mensal'!E178/E130</f>
        <v>0.70939816562832314</v>
      </c>
      <c r="R130" s="38">
        <f>'PdT Trafego mensal'!F178/F130</f>
        <v>0.30799237834404652</v>
      </c>
      <c r="S130" s="38">
        <f>'PdT Trafego mensal'!G178/G130</f>
        <v>0.39799084926775796</v>
      </c>
      <c r="T130" s="38">
        <f>'PdT Trafego mensal'!H178/H130</f>
        <v>0.48750452843790693</v>
      </c>
      <c r="U130" s="38">
        <f>'PdT Trafego mensal'!I178/I130</f>
        <v>0.15593266019193194</v>
      </c>
      <c r="V130" s="66"/>
      <c r="W130" s="51" t="s">
        <v>35</v>
      </c>
      <c r="X130" s="38">
        <f>'PDA Trafego mensal'!C132/'PdT + PDA Trafego mensal'!C130</f>
        <v>0.55277436392439006</v>
      </c>
      <c r="Y130" s="38">
        <f>'PDA Trafego mensal'!D132/'PdT + PDA Trafego mensal'!D130</f>
        <v>0.50000894472832413</v>
      </c>
      <c r="Z130" s="38">
        <f>'PDA Trafego mensal'!E132/'PdT + PDA Trafego mensal'!E130</f>
        <v>0.29060183437167686</v>
      </c>
      <c r="AA130" s="38">
        <f>'PDA Trafego mensal'!F132/'PdT + PDA Trafego mensal'!F130</f>
        <v>0.69200762165595342</v>
      </c>
      <c r="AB130" s="38">
        <f>'PDA Trafego mensal'!G132/'PdT + PDA Trafego mensal'!G130</f>
        <v>0.60200915073224204</v>
      </c>
      <c r="AC130" s="38">
        <f>'PDA Trafego mensal'!H132/'PdT + PDA Trafego mensal'!H130</f>
        <v>0.51249547156209307</v>
      </c>
      <c r="AD130" s="48">
        <f>'PDA Trafego mensal'!I132/'PdT + PDA Trafego mensal'!I130</f>
        <v>0.84406733980806803</v>
      </c>
    </row>
    <row r="131" spans="1:30" x14ac:dyDescent="0.25">
      <c r="A131" s="55" t="s">
        <v>41</v>
      </c>
      <c r="B131" s="51" t="s">
        <v>35</v>
      </c>
      <c r="C131" s="44">
        <f t="shared" ref="C131:I131" si="70">SUM(C82:C93)</f>
        <v>2015440</v>
      </c>
      <c r="D131" s="44">
        <f t="shared" si="70"/>
        <v>15742060</v>
      </c>
      <c r="E131" s="44">
        <f t="shared" si="70"/>
        <v>49867756</v>
      </c>
      <c r="F131" s="44">
        <f t="shared" si="70"/>
        <v>2351.37</v>
      </c>
      <c r="G131" s="44">
        <f t="shared" si="70"/>
        <v>10325920</v>
      </c>
      <c r="H131" s="44">
        <f t="shared" si="70"/>
        <v>12970788</v>
      </c>
      <c r="I131" s="44">
        <f t="shared" si="70"/>
        <v>653.3900000000001</v>
      </c>
      <c r="J131" s="38">
        <f t="shared" si="68"/>
        <v>0.39611508064683187</v>
      </c>
      <c r="K131" s="38">
        <f t="shared" si="68"/>
        <v>0.2064145216350016</v>
      </c>
      <c r="L131" s="38">
        <f t="shared" si="68"/>
        <v>0.21745164339248393</v>
      </c>
      <c r="M131" s="66"/>
      <c r="N131" s="51" t="s">
        <v>35</v>
      </c>
      <c r="O131" s="38">
        <f>'PdT Trafego mensal'!C179/C131</f>
        <v>0.29590709720954234</v>
      </c>
      <c r="P131" s="38">
        <f>'PdT Trafego mensal'!D179/D131</f>
        <v>0.34083969950565557</v>
      </c>
      <c r="Q131" s="38">
        <f>'PdT Trafego mensal'!E179/E131</f>
        <v>0.63530628889737895</v>
      </c>
      <c r="R131" s="38">
        <f>'PdT Trafego mensal'!F179/F131</f>
        <v>0.52136839374492328</v>
      </c>
      <c r="S131" s="38">
        <f>'PdT Trafego mensal'!G179/G131</f>
        <v>0.39580695957357792</v>
      </c>
      <c r="T131" s="38">
        <f>'PdT Trafego mensal'!H179/H131</f>
        <v>0.50202886671187597</v>
      </c>
      <c r="U131" s="38">
        <f>'PdT Trafego mensal'!I179/I131</f>
        <v>0.16512343317161265</v>
      </c>
      <c r="V131" s="66"/>
      <c r="W131" s="51" t="s">
        <v>35</v>
      </c>
      <c r="X131" s="38">
        <f>'PDA Trafego mensal'!C133/'PdT + PDA Trafego mensal'!C131</f>
        <v>0.70409290279045766</v>
      </c>
      <c r="Y131" s="38">
        <f>'PDA Trafego mensal'!D133/'PdT + PDA Trafego mensal'!D131</f>
        <v>0.65916030049434449</v>
      </c>
      <c r="Z131" s="38">
        <f>'PDA Trafego mensal'!E133/'PdT + PDA Trafego mensal'!E131</f>
        <v>0.36469371110262111</v>
      </c>
      <c r="AA131" s="38">
        <f>'PDA Trafego mensal'!F133/'PdT + PDA Trafego mensal'!F131</f>
        <v>0.47863160625507689</v>
      </c>
      <c r="AB131" s="38">
        <f>'PDA Trafego mensal'!G133/'PdT + PDA Trafego mensal'!G131</f>
        <v>0.60419304042642208</v>
      </c>
      <c r="AC131" s="38">
        <f>'PDA Trafego mensal'!H133/'PdT + PDA Trafego mensal'!H131</f>
        <v>0.49797113328812403</v>
      </c>
      <c r="AD131" s="48">
        <f>'PDA Trafego mensal'!I133/'PdT + PDA Trafego mensal'!I131</f>
        <v>0.8348765668283874</v>
      </c>
    </row>
    <row r="132" spans="1:30" x14ac:dyDescent="0.25">
      <c r="A132" s="55" t="s">
        <v>42</v>
      </c>
      <c r="B132" s="51" t="s">
        <v>35</v>
      </c>
      <c r="C132" s="44">
        <f>SUM(C94:C105)</f>
        <v>2704232</v>
      </c>
      <c r="D132" s="44">
        <f t="shared" ref="D132:I132" si="71">SUM(D93:D105)</f>
        <v>44484222</v>
      </c>
      <c r="E132" s="44">
        <f t="shared" si="71"/>
        <v>84394461</v>
      </c>
      <c r="F132" s="44">
        <f t="shared" si="71"/>
        <v>4409.3999999999996</v>
      </c>
      <c r="G132" s="44">
        <f t="shared" si="71"/>
        <v>17710785</v>
      </c>
      <c r="H132" s="44">
        <f t="shared" si="71"/>
        <v>21196724</v>
      </c>
      <c r="I132" s="44">
        <f t="shared" si="71"/>
        <v>1873.5600000000002</v>
      </c>
      <c r="J132" s="38">
        <f t="shared" si="68"/>
        <v>0.28476216748395894</v>
      </c>
      <c r="K132" s="38">
        <f t="shared" si="68"/>
        <v>0.20074331015415728</v>
      </c>
      <c r="L132" s="38">
        <f t="shared" si="68"/>
        <v>0.29819702815233584</v>
      </c>
      <c r="M132" s="66"/>
      <c r="N132" s="51" t="s">
        <v>35</v>
      </c>
      <c r="O132" s="38">
        <f>'PdT Trafego mensal'!C180/C132</f>
        <v>0.23796294104943658</v>
      </c>
      <c r="P132" s="38">
        <f>'PdT Trafego mensal'!D180/D132</f>
        <v>0.18113157064992616</v>
      </c>
      <c r="Q132" s="38">
        <f>'PdT Trafego mensal'!E180/E132</f>
        <v>0.43827255440377777</v>
      </c>
      <c r="R132" s="38">
        <f>'PdT Trafego mensal'!F180/F132</f>
        <v>0.33613643579625346</v>
      </c>
      <c r="S132" s="38">
        <f>'PdT Trafego mensal'!G180/G132</f>
        <v>7.6882193533488213E-2</v>
      </c>
      <c r="T132" s="38">
        <f>'PdT Trafego mensal'!H180/H132</f>
        <v>0.12972207403370445</v>
      </c>
      <c r="U132" s="38">
        <f>'PdT Trafego mensal'!I180/I132</f>
        <v>3.7415401695168556E-2</v>
      </c>
      <c r="V132" s="66"/>
      <c r="W132" s="51" t="s">
        <v>35</v>
      </c>
      <c r="X132" s="38">
        <f>'PDA Trafego mensal'!C134/'PdT + PDA Trafego mensal'!C132</f>
        <v>0.7620370589505634</v>
      </c>
      <c r="Y132" s="38">
        <f>'PDA Trafego mensal'!D134/'PdT + PDA Trafego mensal'!D132</f>
        <v>0.78538377045236396</v>
      </c>
      <c r="Z132" s="38">
        <f>'PDA Trafego mensal'!E134/'PdT + PDA Trafego mensal'!E132</f>
        <v>0.51196889568380555</v>
      </c>
      <c r="AA132" s="38">
        <f>'PDA Trafego mensal'!F134/'PdT + PDA Trafego mensal'!F132</f>
        <v>0.62043588696874863</v>
      </c>
      <c r="AB132" s="38">
        <f>'PDA Trafego mensal'!G134/'PdT + PDA Trafego mensal'!G132</f>
        <v>0.89350754356737994</v>
      </c>
      <c r="AC132" s="38">
        <f>'PDA Trafego mensal'!H134/'PdT + PDA Trafego mensal'!H132</f>
        <v>0.8363068745906207</v>
      </c>
      <c r="AD132" s="48">
        <f>'PDA Trafego mensal'!I134/'PdT + PDA Trafego mensal'!I132</f>
        <v>0.94999893251350365</v>
      </c>
    </row>
    <row r="133" spans="1:30" ht="15.75" thickBot="1" x14ac:dyDescent="0.3">
      <c r="A133" s="56" t="s">
        <v>43</v>
      </c>
      <c r="B133" s="57" t="s">
        <v>35</v>
      </c>
      <c r="C133" s="58">
        <f t="shared" ref="C133:I133" si="72">SUM(C106:C117)</f>
        <v>2292472</v>
      </c>
      <c r="D133" s="58">
        <f t="shared" si="72"/>
        <v>58019943</v>
      </c>
      <c r="E133" s="58">
        <f t="shared" si="72"/>
        <v>97507196</v>
      </c>
      <c r="F133" s="58">
        <f t="shared" si="72"/>
        <v>6231.25</v>
      </c>
      <c r="G133" s="58">
        <f t="shared" si="72"/>
        <v>46485099</v>
      </c>
      <c r="H133" s="58">
        <f t="shared" si="72"/>
        <v>51000364</v>
      </c>
      <c r="I133" s="58">
        <f t="shared" si="72"/>
        <v>4327.0599999999995</v>
      </c>
      <c r="J133" s="62">
        <f t="shared" ref="J133:L134" si="73">G133/SUM(D133,G133)</f>
        <v>0.44481202160561784</v>
      </c>
      <c r="K133" s="62">
        <f t="shared" si="73"/>
        <v>0.34341931144784815</v>
      </c>
      <c r="L133" s="62">
        <f t="shared" si="73"/>
        <v>0.40982505722980284</v>
      </c>
      <c r="M133" s="89"/>
      <c r="N133" s="57" t="s">
        <v>35</v>
      </c>
      <c r="O133" s="62">
        <f>'PdT Trafego mensal'!C181/C133</f>
        <v>0.30882122006288409</v>
      </c>
      <c r="P133" s="62">
        <f>'PdT Trafego mensal'!D181/D133</f>
        <v>9.78073349710116E-2</v>
      </c>
      <c r="Q133" s="62">
        <f>'PdT Trafego mensal'!E181/E133</f>
        <v>0.37722400508778858</v>
      </c>
      <c r="R133" s="62">
        <f>'PdT Trafego mensal'!F181/F133</f>
        <v>0.26206780341023067</v>
      </c>
      <c r="S133" s="62">
        <f>'PdT Trafego mensal'!G181/G133</f>
        <v>2.2044569594226314E-2</v>
      </c>
      <c r="T133" s="62">
        <f>'PdT Trafego mensal'!H181/H133</f>
        <v>4.3872941769592076E-2</v>
      </c>
      <c r="U133" s="62">
        <f>'PdT Trafego mensal'!I181/I133</f>
        <v>1.6921420086617706E-2</v>
      </c>
      <c r="V133" s="89"/>
      <c r="W133" s="57" t="s">
        <v>35</v>
      </c>
      <c r="X133" s="62">
        <f>'PDA Trafego mensal'!C135/'PdT + PDA Trafego mensal'!C133</f>
        <v>0.69117877993711596</v>
      </c>
      <c r="Y133" s="62">
        <f>'PDA Trafego mensal'!D135/'PdT + PDA Trafego mensal'!D133</f>
        <v>1.0456351534161279</v>
      </c>
      <c r="Z133" s="62">
        <f>'PDA Trafego mensal'!E135/'PdT + PDA Trafego mensal'!E133</f>
        <v>0.70616077402123223</v>
      </c>
      <c r="AA133" s="62">
        <f>'PDA Trafego mensal'!F135/'PdT + PDA Trafego mensal'!F133</f>
        <v>0.77590692076228684</v>
      </c>
      <c r="AB133" s="62">
        <f>'PDA Trafego mensal'!G135/'PdT + PDA Trafego mensal'!G133</f>
        <v>1.013533218462114</v>
      </c>
      <c r="AC133" s="62">
        <f>'PDA Trafego mensal'!H135/'PdT + PDA Trafego mensal'!H133</f>
        <v>0.99832671782499438</v>
      </c>
      <c r="AD133" s="63">
        <f>'PDA Trafego mensal'!I135/'PdT + PDA Trafego mensal'!I133</f>
        <v>0.98077909712368216</v>
      </c>
    </row>
    <row r="134" spans="1:30" ht="15.75" thickBot="1" x14ac:dyDescent="0.3">
      <c r="A134" s="56" t="s">
        <v>44</v>
      </c>
      <c r="B134" s="57" t="s">
        <v>35</v>
      </c>
      <c r="C134" s="58">
        <f>SUM(C118:C120)</f>
        <v>524455</v>
      </c>
      <c r="D134" s="58">
        <f>SUM(D118:D120)</f>
        <v>29623528</v>
      </c>
      <c r="E134" s="58">
        <f>SUM(E118:E120)</f>
        <v>41585076</v>
      </c>
      <c r="F134" s="58">
        <f>SUM(F118:F120)</f>
        <v>2381.94</v>
      </c>
      <c r="G134" s="58">
        <f>SUM(G118:G120)</f>
        <v>16263367</v>
      </c>
      <c r="H134" s="58">
        <f>SUM(H118:H120)</f>
        <v>16787270.118000001</v>
      </c>
      <c r="I134" s="58">
        <f>SUM(I118:I120)</f>
        <v>956.27</v>
      </c>
      <c r="J134" s="62">
        <f>G134/SUM(D134,G134)</f>
        <v>0.35442291312149143</v>
      </c>
      <c r="K134" s="62">
        <f t="shared" si="73"/>
        <v>0.28758943634138751</v>
      </c>
      <c r="L134" s="62">
        <f t="shared" si="73"/>
        <v>0.28646190623118378</v>
      </c>
      <c r="M134" s="89"/>
      <c r="N134" s="57" t="s">
        <v>35</v>
      </c>
      <c r="O134" s="62">
        <f>'PdT Trafego mensal'!C182/C134</f>
        <v>0.43350144435652249</v>
      </c>
      <c r="P134" s="62">
        <f>'PdT Trafego mensal'!D182/D134</f>
        <v>4.6700582050861736E-2</v>
      </c>
      <c r="Q134" s="62">
        <f>'PdT Trafego mensal'!E182/E134</f>
        <v>0.26510392814960831</v>
      </c>
      <c r="R134" s="62">
        <f>'PdT Trafego mensal'!F182/F134</f>
        <v>0.20078171574430925</v>
      </c>
      <c r="S134" s="62">
        <f>'PdT Trafego mensal'!G182/G134</f>
        <v>1.2219425411724398E-2</v>
      </c>
      <c r="T134" s="62">
        <f>'PdT Trafego mensal'!H182/H134</f>
        <v>2.4134187104405059E-2</v>
      </c>
      <c r="U134" s="62">
        <f>'PdT Trafego mensal'!I182/I134</f>
        <v>2.2190385560563439E-2</v>
      </c>
      <c r="V134" s="89"/>
      <c r="W134" s="57" t="s">
        <v>35</v>
      </c>
      <c r="X134" s="62">
        <f>'PDA Trafego mensal'!C136/'PdT + PDA Trafego mensal'!C134</f>
        <v>0.56649855564347751</v>
      </c>
      <c r="Y134" s="62">
        <f>'PDA Trafego mensal'!D136/'PdT + PDA Trafego mensal'!D134</f>
        <v>0.95329941794913831</v>
      </c>
      <c r="Z134" s="62">
        <f>'PDA Trafego mensal'!E136/'PdT + PDA Trafego mensal'!E134</f>
        <v>0.73489607185039174</v>
      </c>
      <c r="AA134" s="62">
        <f>'PDA Trafego mensal'!F136/'PdT + PDA Trafego mensal'!F134</f>
        <v>0.79921828425569075</v>
      </c>
      <c r="AB134" s="62">
        <f>'PDA Trafego mensal'!G136/'PdT + PDA Trafego mensal'!G134</f>
        <v>0.98778057458827562</v>
      </c>
      <c r="AC134" s="62">
        <f>'PDA Trafego mensal'!H136/'PdT + PDA Trafego mensal'!H134</f>
        <v>0.97586581289559493</v>
      </c>
      <c r="AD134" s="63">
        <f>'PDA Trafego mensal'!I136/'PdT + PDA Trafego mensal'!I134</f>
        <v>0.97780961443943648</v>
      </c>
    </row>
    <row r="135" spans="1:30" ht="15.75" thickBot="1" x14ac:dyDescent="0.3">
      <c r="A135" s="42"/>
      <c r="B135" s="52"/>
      <c r="C135" s="53"/>
      <c r="D135" s="53"/>
      <c r="E135" s="53"/>
      <c r="F135" s="53"/>
      <c r="G135" s="53"/>
      <c r="H135" s="53"/>
      <c r="I135" s="53"/>
      <c r="J135" s="54"/>
      <c r="K135" s="54"/>
      <c r="L135" s="54"/>
    </row>
    <row r="136" spans="1:30" x14ac:dyDescent="0.25">
      <c r="A136" s="129" t="s">
        <v>48</v>
      </c>
      <c r="B136" s="130"/>
      <c r="C136" s="130"/>
      <c r="D136" s="130"/>
      <c r="E136" s="130"/>
      <c r="F136" s="130"/>
      <c r="G136" s="130"/>
      <c r="H136" s="130"/>
      <c r="I136" s="131"/>
    </row>
    <row r="137" spans="1:30" x14ac:dyDescent="0.25">
      <c r="A137" s="55" t="s">
        <v>52</v>
      </c>
      <c r="B137" s="51" t="s">
        <v>35</v>
      </c>
      <c r="C137" s="38">
        <f t="shared" ref="C137:I141" si="74">(C126/C125)-1</f>
        <v>1.4962028474025075</v>
      </c>
      <c r="D137" s="38">
        <f t="shared" si="74"/>
        <v>0.50646269484566586</v>
      </c>
      <c r="E137" s="38">
        <f t="shared" si="74"/>
        <v>0.22593502323924874</v>
      </c>
      <c r="F137" s="38">
        <f t="shared" si="74"/>
        <v>0.99319370058658518</v>
      </c>
      <c r="G137" s="38">
        <f t="shared" si="74"/>
        <v>0.20460816198811438</v>
      </c>
      <c r="H137" s="38">
        <f t="shared" si="74"/>
        <v>8.2734244502071785E-2</v>
      </c>
      <c r="I137" s="48">
        <f t="shared" si="74"/>
        <v>1.8551360284769891</v>
      </c>
    </row>
    <row r="138" spans="1:30" x14ac:dyDescent="0.25">
      <c r="A138" s="55" t="s">
        <v>53</v>
      </c>
      <c r="B138" s="51" t="s">
        <v>35</v>
      </c>
      <c r="C138" s="38">
        <f t="shared" si="74"/>
        <v>0.23948642881861226</v>
      </c>
      <c r="D138" s="38">
        <f t="shared" si="74"/>
        <v>0.38237599102325626</v>
      </c>
      <c r="E138" s="38">
        <f t="shared" si="74"/>
        <v>8.3449635601481775E-2</v>
      </c>
      <c r="F138" s="38">
        <f t="shared" si="74"/>
        <v>8.1042824583150264E-2</v>
      </c>
      <c r="G138" s="38">
        <f t="shared" si="74"/>
        <v>0.32763044151076293</v>
      </c>
      <c r="H138" s="38">
        <f t="shared" si="74"/>
        <v>0.26554890729944436</v>
      </c>
      <c r="I138" s="48">
        <f t="shared" si="74"/>
        <v>5.6838168176859716E-2</v>
      </c>
    </row>
    <row r="139" spans="1:30" x14ac:dyDescent="0.25">
      <c r="A139" s="55" t="s">
        <v>54</v>
      </c>
      <c r="B139" s="51" t="s">
        <v>35</v>
      </c>
      <c r="C139" s="38">
        <f t="shared" si="74"/>
        <v>0.33837574744134313</v>
      </c>
      <c r="D139" s="38">
        <f t="shared" si="74"/>
        <v>0.44542003823622789</v>
      </c>
      <c r="E139" s="38">
        <f t="shared" si="74"/>
        <v>0.18710212378561875</v>
      </c>
      <c r="F139" s="38">
        <f t="shared" si="74"/>
        <v>0.39009017672863378</v>
      </c>
      <c r="G139" s="38">
        <f t="shared" si="74"/>
        <v>0.43624010553029202</v>
      </c>
      <c r="H139" s="38">
        <f t="shared" si="74"/>
        <v>0.37652113837313039</v>
      </c>
      <c r="I139" s="48">
        <f t="shared" si="74"/>
        <v>0.90191700021065957</v>
      </c>
    </row>
    <row r="140" spans="1:30" x14ac:dyDescent="0.25">
      <c r="A140" s="55" t="s">
        <v>55</v>
      </c>
      <c r="B140" s="51" t="s">
        <v>35</v>
      </c>
      <c r="C140" s="38">
        <f t="shared" si="74"/>
        <v>0.36856554487608539</v>
      </c>
      <c r="D140" s="38">
        <f t="shared" si="74"/>
        <v>3.2169993982140044E-2</v>
      </c>
      <c r="E140" s="38">
        <f t="shared" si="74"/>
        <v>4.3503511621522106E-2</v>
      </c>
      <c r="F140" s="38">
        <f t="shared" si="74"/>
        <v>1.474634268350461E-2</v>
      </c>
      <c r="G140" s="38">
        <f t="shared" si="74"/>
        <v>0.61015320534598394</v>
      </c>
      <c r="H140" s="38">
        <f t="shared" si="74"/>
        <v>0.52748256671091642</v>
      </c>
      <c r="I140" s="48">
        <f t="shared" si="74"/>
        <v>3.5864605024146012E-2</v>
      </c>
    </row>
    <row r="141" spans="1:30" x14ac:dyDescent="0.25">
      <c r="A141" s="55" t="s">
        <v>56</v>
      </c>
      <c r="B141" s="51" t="s">
        <v>35</v>
      </c>
      <c r="C141" s="38">
        <f t="shared" si="74"/>
        <v>-7.2784405146660291E-2</v>
      </c>
      <c r="D141" s="38">
        <f t="shared" si="74"/>
        <v>-0.15570522521594554</v>
      </c>
      <c r="E141" s="38">
        <f t="shared" si="74"/>
        <v>0.24973917412470925</v>
      </c>
      <c r="F141" s="38">
        <f t="shared" si="74"/>
        <v>0.16423679214608611</v>
      </c>
      <c r="G141" s="38">
        <f t="shared" si="74"/>
        <v>-2.9917759063260996E-2</v>
      </c>
      <c r="H141" s="38">
        <f t="shared" si="74"/>
        <v>0.1253738537426119</v>
      </c>
      <c r="I141" s="48">
        <f t="shared" si="74"/>
        <v>0.11087230812001425</v>
      </c>
    </row>
    <row r="142" spans="1:30" x14ac:dyDescent="0.25">
      <c r="A142" s="55" t="s">
        <v>57</v>
      </c>
      <c r="B142" s="51" t="s">
        <v>35</v>
      </c>
      <c r="C142" s="38">
        <f t="shared" ref="C142:I142" si="75">(C133/C130)-1</f>
        <v>1.0153210223626443</v>
      </c>
      <c r="D142" s="38">
        <f t="shared" si="75"/>
        <v>4.671831994736003</v>
      </c>
      <c r="E142" s="38">
        <f t="shared" si="75"/>
        <v>0.90037503618485548</v>
      </c>
      <c r="F142" s="38">
        <f t="shared" si="75"/>
        <v>1.8068820129820402</v>
      </c>
      <c r="G142" s="38">
        <f t="shared" si="75"/>
        <v>2.3313443251815125</v>
      </c>
      <c r="H142" s="38">
        <f t="shared" si="75"/>
        <v>1.9032304413038168</v>
      </c>
      <c r="I142" s="48">
        <f t="shared" si="75"/>
        <v>3.1649998556179071</v>
      </c>
    </row>
    <row r="143" spans="1:30" ht="15.75" thickBot="1" x14ac:dyDescent="0.3">
      <c r="A143" s="56" t="s">
        <v>58</v>
      </c>
      <c r="B143" s="57" t="s">
        <v>35</v>
      </c>
      <c r="C143" s="62">
        <f t="shared" ref="C143:I144" si="76">(C132/C131)-1</f>
        <v>0.34175763108800061</v>
      </c>
      <c r="D143" s="62">
        <f t="shared" si="76"/>
        <v>1.8258196195415342</v>
      </c>
      <c r="E143" s="62">
        <f t="shared" si="76"/>
        <v>0.69236532319601474</v>
      </c>
      <c r="F143" s="62">
        <f t="shared" si="76"/>
        <v>0.87524719631533943</v>
      </c>
      <c r="G143" s="62">
        <f t="shared" si="76"/>
        <v>0.71517743697413882</v>
      </c>
      <c r="H143" s="62">
        <f t="shared" si="76"/>
        <v>0.63418938001299541</v>
      </c>
      <c r="I143" s="63">
        <f t="shared" si="76"/>
        <v>1.8674451705719401</v>
      </c>
    </row>
    <row r="144" spans="1:30" ht="15.75" thickBot="1" x14ac:dyDescent="0.3">
      <c r="A144" s="56" t="s">
        <v>59</v>
      </c>
      <c r="B144" s="57" t="s">
        <v>35</v>
      </c>
      <c r="C144" s="62">
        <f>(C133/C132)-1</f>
        <v>-0.15226504234843752</v>
      </c>
      <c r="D144" s="62">
        <f>(D133/D132)-1</f>
        <v>0.30428139217540995</v>
      </c>
      <c r="E144" s="62">
        <f>(E133/E132)-1</f>
        <v>0.1553743556700955</v>
      </c>
      <c r="F144" s="62">
        <f>(F133/F132)-1</f>
        <v>0.41317412799927444</v>
      </c>
      <c r="G144" s="62">
        <f>(G133/G132)-1</f>
        <v>1.6246775058248408</v>
      </c>
      <c r="H144" s="62">
        <f t="shared" si="76"/>
        <v>1.4060493498901057</v>
      </c>
      <c r="I144" s="63">
        <f t="shared" si="76"/>
        <v>1.3095390593308989</v>
      </c>
    </row>
    <row r="145" spans="2:8" ht="15.75" thickBot="1" x14ac:dyDescent="0.3"/>
    <row r="146" spans="2:8" ht="105" x14ac:dyDescent="0.25">
      <c r="B146" s="78"/>
      <c r="C146" s="79" t="s">
        <v>69</v>
      </c>
      <c r="D146" s="79" t="s">
        <v>70</v>
      </c>
      <c r="E146" s="79" t="s">
        <v>71</v>
      </c>
      <c r="F146" s="79" t="s">
        <v>60</v>
      </c>
      <c r="G146" s="79" t="s">
        <v>72</v>
      </c>
      <c r="H146" s="80" t="s">
        <v>73</v>
      </c>
    </row>
    <row r="147" spans="2:8" x14ac:dyDescent="0.25">
      <c r="B147" s="55">
        <v>2016</v>
      </c>
      <c r="C147" s="67">
        <f>'PdT Trafego mensal'!C205</f>
        <v>190721</v>
      </c>
      <c r="D147" s="67">
        <f>'PDA Trafego mensal'!C149</f>
        <v>25757</v>
      </c>
      <c r="E147" s="67">
        <f t="shared" ref="E147:E156" si="77">C125</f>
        <v>216478</v>
      </c>
      <c r="F147" s="68"/>
      <c r="G147" s="38">
        <f t="shared" ref="G147:H150" si="78">C147/SUM($C147:$D147)</f>
        <v>0.88101793253817939</v>
      </c>
      <c r="H147" s="48">
        <f t="shared" si="78"/>
        <v>0.11898206746182061</v>
      </c>
    </row>
    <row r="148" spans="2:8" x14ac:dyDescent="0.25">
      <c r="B148" s="55">
        <v>2017</v>
      </c>
      <c r="C148" s="67">
        <f>'PdT Trafego mensal'!C206</f>
        <v>432119</v>
      </c>
      <c r="D148" s="67">
        <f>'PDA Trafego mensal'!C150</f>
        <v>108254</v>
      </c>
      <c r="E148" s="67">
        <f t="shared" si="77"/>
        <v>540373</v>
      </c>
      <c r="F148" s="68">
        <f t="shared" ref="F148:F155" si="79">C137</f>
        <v>1.4962028474025075</v>
      </c>
      <c r="G148" s="38">
        <f t="shared" si="78"/>
        <v>0.79966800709880026</v>
      </c>
      <c r="H148" s="48">
        <f t="shared" si="78"/>
        <v>0.20033199290119974</v>
      </c>
    </row>
    <row r="149" spans="2:8" x14ac:dyDescent="0.25">
      <c r="B149" s="55">
        <v>2018</v>
      </c>
      <c r="C149" s="67">
        <f>'PdT Trafego mensal'!C207</f>
        <v>381462</v>
      </c>
      <c r="D149" s="67">
        <f>'PDA Trafego mensal'!C151</f>
        <v>288323</v>
      </c>
      <c r="E149" s="67">
        <f t="shared" si="77"/>
        <v>669785</v>
      </c>
      <c r="F149" s="68">
        <f t="shared" si="79"/>
        <v>0.23948642881861226</v>
      </c>
      <c r="G149" s="38">
        <f t="shared" si="78"/>
        <v>0.56952902797166249</v>
      </c>
      <c r="H149" s="48">
        <f t="shared" si="78"/>
        <v>0.43047097202833745</v>
      </c>
    </row>
    <row r="150" spans="2:8" x14ac:dyDescent="0.25">
      <c r="B150" s="55" t="s">
        <v>38</v>
      </c>
      <c r="C150" s="67">
        <f>'PdT Trafego mensal'!C208</f>
        <v>418746</v>
      </c>
      <c r="D150" s="67">
        <f>'PDA Trafego mensal'!C152</f>
        <v>477678</v>
      </c>
      <c r="E150" s="67">
        <f t="shared" si="77"/>
        <v>896424</v>
      </c>
      <c r="F150" s="68">
        <f t="shared" si="79"/>
        <v>0.33837574744134313</v>
      </c>
      <c r="G150" s="38">
        <f t="shared" si="78"/>
        <v>0.46712939412599397</v>
      </c>
      <c r="H150" s="48">
        <f t="shared" si="78"/>
        <v>0.53287060587400603</v>
      </c>
    </row>
    <row r="151" spans="2:8" x14ac:dyDescent="0.25">
      <c r="B151" s="55" t="s">
        <v>39</v>
      </c>
      <c r="C151" s="67">
        <f>'PdT Trafego mensal'!C209</f>
        <v>453431</v>
      </c>
      <c r="D151" s="67">
        <f>'PDA Trafego mensal'!C153</f>
        <v>773384</v>
      </c>
      <c r="E151" s="67">
        <f t="shared" si="77"/>
        <v>1226815</v>
      </c>
      <c r="F151" s="68">
        <f t="shared" si="79"/>
        <v>0.36856554487608539</v>
      </c>
      <c r="G151" s="38">
        <f t="shared" ref="G151:H151" si="80">C151/SUM($C151:$D151)</f>
        <v>0.36960014346091302</v>
      </c>
      <c r="H151" s="48">
        <f t="shared" si="80"/>
        <v>0.63039985653908703</v>
      </c>
    </row>
    <row r="152" spans="2:8" x14ac:dyDescent="0.25">
      <c r="B152" s="55" t="s">
        <v>40</v>
      </c>
      <c r="C152" s="67">
        <f>'PdT Trafego mensal'!C210</f>
        <v>508729</v>
      </c>
      <c r="D152" s="67">
        <f>'PDA Trafego mensal'!C154</f>
        <v>628793</v>
      </c>
      <c r="E152" s="67">
        <f t="shared" si="77"/>
        <v>1137522</v>
      </c>
      <c r="F152" s="68">
        <f t="shared" si="79"/>
        <v>-7.2784405146660291E-2</v>
      </c>
      <c r="G152" s="38">
        <f t="shared" ref="G152:G154" si="81">C152/SUM($C152:$D152)</f>
        <v>0.44722563607560994</v>
      </c>
      <c r="H152" s="48">
        <f t="shared" ref="H152:H154" si="82">D152/SUM($C152:$D152)</f>
        <v>0.55277436392439006</v>
      </c>
    </row>
    <row r="153" spans="2:8" x14ac:dyDescent="0.25">
      <c r="B153" s="55" t="s">
        <v>41</v>
      </c>
      <c r="C153" s="67">
        <f>'PdT Trafego mensal'!C211</f>
        <v>596383</v>
      </c>
      <c r="D153" s="67">
        <f>'PDA Trafego mensal'!C155</f>
        <v>1419057</v>
      </c>
      <c r="E153" s="67">
        <f t="shared" si="77"/>
        <v>2015440</v>
      </c>
      <c r="F153" s="68">
        <f t="shared" si="79"/>
        <v>1.0153210223626443</v>
      </c>
      <c r="G153" s="38">
        <f t="shared" si="81"/>
        <v>0.29590709720954234</v>
      </c>
      <c r="H153" s="48">
        <f>D153/SUM($C153:$D153)</f>
        <v>0.70409290279045766</v>
      </c>
    </row>
    <row r="154" spans="2:8" x14ac:dyDescent="0.25">
      <c r="B154" s="55" t="s">
        <v>42</v>
      </c>
      <c r="C154" s="67">
        <f>'PdT Trafego mensal'!C212</f>
        <v>643507</v>
      </c>
      <c r="D154" s="67">
        <f>'PDA Trafego mensal'!C156</f>
        <v>2060725</v>
      </c>
      <c r="E154" s="67">
        <f t="shared" si="77"/>
        <v>2704232</v>
      </c>
      <c r="F154" s="68">
        <f t="shared" si="79"/>
        <v>0.34175763108800061</v>
      </c>
      <c r="G154" s="38">
        <f t="shared" si="81"/>
        <v>0.23796294104943658</v>
      </c>
      <c r="H154" s="48">
        <f t="shared" si="82"/>
        <v>0.7620370589505634</v>
      </c>
    </row>
    <row r="155" spans="2:8" ht="15.75" thickBot="1" x14ac:dyDescent="0.3">
      <c r="B155" s="56" t="s">
        <v>43</v>
      </c>
      <c r="C155" s="81">
        <f>'PdT Trafego mensal'!C213</f>
        <v>707964</v>
      </c>
      <c r="D155" s="81">
        <f>'PDA Trafego mensal'!C157</f>
        <v>1584508</v>
      </c>
      <c r="E155" s="81">
        <f t="shared" si="77"/>
        <v>2292472</v>
      </c>
      <c r="F155" s="82">
        <f t="shared" si="79"/>
        <v>-0.15226504234843752</v>
      </c>
      <c r="G155" s="62">
        <f>C155/SUM($C155:$D155)</f>
        <v>0.30882122006288409</v>
      </c>
      <c r="H155" s="63">
        <f t="shared" ref="H155" si="83">D155/SUM($C155:$D155)</f>
        <v>0.69117877993711596</v>
      </c>
    </row>
    <row r="156" spans="2:8" ht="15.75" thickBot="1" x14ac:dyDescent="0.3">
      <c r="B156" s="56" t="s">
        <v>44</v>
      </c>
      <c r="C156" s="81">
        <f>'PdT Trafego mensal'!C214</f>
        <v>227352</v>
      </c>
      <c r="D156" s="81">
        <f>'PDA Trafego mensal'!C158</f>
        <v>297103</v>
      </c>
      <c r="E156" s="81">
        <f t="shared" si="77"/>
        <v>524455</v>
      </c>
      <c r="F156" s="82">
        <f>C145</f>
        <v>0</v>
      </c>
      <c r="G156" s="62">
        <f>C156/SUM($C156:$D156)</f>
        <v>0.43350144435652249</v>
      </c>
      <c r="H156" s="63">
        <f>D156/SUM($C156:$D156)</f>
        <v>0.56649855564347751</v>
      </c>
    </row>
    <row r="157" spans="2:8" ht="15.75" thickBot="1" x14ac:dyDescent="0.3"/>
    <row r="158" spans="2:8" ht="105" x14ac:dyDescent="0.25">
      <c r="C158" s="78"/>
      <c r="D158" s="79" t="s">
        <v>26</v>
      </c>
      <c r="E158" s="79" t="s">
        <v>61</v>
      </c>
      <c r="F158" s="80" t="s">
        <v>62</v>
      </c>
    </row>
    <row r="159" spans="2:8" x14ac:dyDescent="0.25">
      <c r="C159" s="55">
        <v>2016</v>
      </c>
      <c r="D159" s="67">
        <f t="shared" ref="D159:D164" si="84">E147</f>
        <v>216478</v>
      </c>
      <c r="E159" s="69">
        <f t="shared" ref="E159:E165" si="85">D125/SUM($D125,$G125)</f>
        <v>0.50066863851691668</v>
      </c>
      <c r="F159" s="90">
        <f t="shared" ref="F159:F165" si="86">G125/SUM($D125,$G125)</f>
        <v>0.49933136148308338</v>
      </c>
    </row>
    <row r="160" spans="2:8" x14ac:dyDescent="0.25">
      <c r="C160" s="55">
        <v>2017</v>
      </c>
      <c r="D160" s="67">
        <f t="shared" si="84"/>
        <v>540373</v>
      </c>
      <c r="E160" s="69">
        <f t="shared" si="85"/>
        <v>0.55633097110111895</v>
      </c>
      <c r="F160" s="90">
        <f t="shared" si="86"/>
        <v>0.4436690288988811</v>
      </c>
    </row>
    <row r="161" spans="3:6" x14ac:dyDescent="0.25">
      <c r="C161" s="55">
        <v>2018</v>
      </c>
      <c r="D161" s="67">
        <f t="shared" si="84"/>
        <v>669785</v>
      </c>
      <c r="E161" s="69">
        <f t="shared" si="85"/>
        <v>0.56628075276465717</v>
      </c>
      <c r="F161" s="90">
        <f t="shared" si="86"/>
        <v>0.43371924723534283</v>
      </c>
    </row>
    <row r="162" spans="3:6" x14ac:dyDescent="0.25">
      <c r="C162" s="55" t="s">
        <v>38</v>
      </c>
      <c r="D162" s="67">
        <f t="shared" si="84"/>
        <v>896424</v>
      </c>
      <c r="E162" s="69">
        <f t="shared" si="85"/>
        <v>0.56784492246379581</v>
      </c>
      <c r="F162" s="90">
        <f t="shared" si="86"/>
        <v>0.43215507753620425</v>
      </c>
    </row>
    <row r="163" spans="3:6" x14ac:dyDescent="0.25">
      <c r="C163" s="55" t="s">
        <v>39</v>
      </c>
      <c r="D163" s="67">
        <f t="shared" si="84"/>
        <v>1226815</v>
      </c>
      <c r="E163" s="69">
        <f t="shared" si="85"/>
        <v>0.45720444154887047</v>
      </c>
      <c r="F163" s="90">
        <f t="shared" si="86"/>
        <v>0.54279555845112959</v>
      </c>
    </row>
    <row r="164" spans="3:6" x14ac:dyDescent="0.25">
      <c r="C164" s="55" t="s">
        <v>40</v>
      </c>
      <c r="D164" s="67">
        <f t="shared" si="84"/>
        <v>1137522</v>
      </c>
      <c r="E164" s="69">
        <f t="shared" si="85"/>
        <v>0.4229972735368081</v>
      </c>
      <c r="F164" s="90">
        <f t="shared" si="86"/>
        <v>0.57700272646319195</v>
      </c>
    </row>
    <row r="165" spans="3:6" x14ac:dyDescent="0.25">
      <c r="C165" s="55" t="s">
        <v>41</v>
      </c>
      <c r="D165" s="67">
        <f t="shared" ref="D165:D166" si="87">E153</f>
        <v>2015440</v>
      </c>
      <c r="E165" s="69">
        <f t="shared" si="85"/>
        <v>0.60388491935316813</v>
      </c>
      <c r="F165" s="90">
        <f t="shared" si="86"/>
        <v>0.39611508064683187</v>
      </c>
    </row>
    <row r="166" spans="3:6" x14ac:dyDescent="0.25">
      <c r="C166" s="55" t="s">
        <v>42</v>
      </c>
      <c r="D166" s="67">
        <f t="shared" si="87"/>
        <v>2704232</v>
      </c>
      <c r="E166" s="69">
        <f t="shared" ref="E166" si="88">D132/SUM($D132,$G132)</f>
        <v>0.71523783251604101</v>
      </c>
      <c r="F166" s="90">
        <f t="shared" ref="F166" si="89">G132/SUM($D132,$G132)</f>
        <v>0.28476216748395894</v>
      </c>
    </row>
    <row r="167" spans="3:6" ht="15.75" thickBot="1" x14ac:dyDescent="0.3">
      <c r="C167" s="56" t="s">
        <v>43</v>
      </c>
      <c r="D167" s="81">
        <f>E155</f>
        <v>2292472</v>
      </c>
      <c r="E167" s="91">
        <f>D133/SUM($D133,$G133)</f>
        <v>0.55518797839438216</v>
      </c>
      <c r="F167" s="92">
        <f>G133/SUM($D133,$G133)</f>
        <v>0.44481202160561784</v>
      </c>
    </row>
    <row r="168" spans="3:6" ht="15.75" thickBot="1" x14ac:dyDescent="0.3">
      <c r="C168" s="56" t="s">
        <v>44</v>
      </c>
      <c r="D168" s="81">
        <f>E156</f>
        <v>524455</v>
      </c>
      <c r="E168" s="91">
        <f>D134/SUM($D134,$G134)</f>
        <v>0.64557708687850857</v>
      </c>
      <c r="F168" s="92">
        <f>G134/SUM($D134,$G134)</f>
        <v>0.35442291312149143</v>
      </c>
    </row>
  </sheetData>
  <mergeCells count="12">
    <mergeCell ref="W7:AD7"/>
    <mergeCell ref="W8:AA8"/>
    <mergeCell ref="AB8:AD8"/>
    <mergeCell ref="N8:R8"/>
    <mergeCell ref="B8:F8"/>
    <mergeCell ref="G8:I8"/>
    <mergeCell ref="J8:L8"/>
    <mergeCell ref="A124:L124"/>
    <mergeCell ref="A136:I136"/>
    <mergeCell ref="E1:F1"/>
    <mergeCell ref="S8:U8"/>
    <mergeCell ref="N7:U7"/>
  </mergeCells>
  <phoneticPr fontId="11" type="noConversion"/>
  <hyperlinks>
    <hyperlink ref="E1" location="INDICE!A1" display="voltar ao Índice" xr:uid="{00000000-0004-0000-0500-000000000000}"/>
  </hyperlink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2"/>
  <sheetViews>
    <sheetView workbookViewId="0">
      <selection activeCell="D106" sqref="D106"/>
    </sheetView>
  </sheetViews>
  <sheetFormatPr defaultColWidth="0" defaultRowHeight="15" customHeight="1" zeroHeight="1" x14ac:dyDescent="0.25"/>
  <cols>
    <col min="1" max="15" width="9.140625" customWidth="1"/>
    <col min="16" max="16384" width="9.140625" hidden="1"/>
  </cols>
  <sheetData>
    <row r="1" spans="1:13" x14ac:dyDescent="0.25">
      <c r="A1" s="132" t="s">
        <v>19</v>
      </c>
      <c r="B1" s="132"/>
      <c r="M1" t="str">
        <f>INDICE!A5</f>
        <v>Data de atualização: 07/04/2025</v>
      </c>
    </row>
    <row r="2" spans="1:13" x14ac:dyDescent="0.25"/>
    <row r="3" spans="1:13" x14ac:dyDescent="0.25"/>
    <row r="4" spans="1:13" x14ac:dyDescent="0.25"/>
    <row r="5" spans="1:13" x14ac:dyDescent="0.25"/>
    <row r="6" spans="1:13" x14ac:dyDescent="0.25"/>
    <row r="7" spans="1:13" x14ac:dyDescent="0.25"/>
    <row r="8" spans="1:13" x14ac:dyDescent="0.25"/>
    <row r="9" spans="1:13" x14ac:dyDescent="0.25"/>
    <row r="10" spans="1:13" x14ac:dyDescent="0.25"/>
    <row r="11" spans="1:13" x14ac:dyDescent="0.25"/>
    <row r="12" spans="1:13" x14ac:dyDescent="0.25"/>
    <row r="13" spans="1:13" x14ac:dyDescent="0.25"/>
    <row r="14" spans="1:13" x14ac:dyDescent="0.25"/>
    <row r="15" spans="1:13" x14ac:dyDescent="0.25"/>
    <row r="16" spans="1:13"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sheetData>
  <mergeCells count="1">
    <mergeCell ref="A1:B1"/>
  </mergeCells>
  <hyperlinks>
    <hyperlink ref="A1" location="INDICE!A1" display="voltar ao Índice" xr:uid="{00000000-0004-0000-0600-000000000000}"/>
  </hyperlinks>
  <pageMargins left="0.511811024" right="0.511811024" top="0.78740157499999996" bottom="0.78740157499999996" header="0.31496062000000002" footer="0.31496062000000002"/>
  <pageSetup paperSize="9" scale="99" orientation="landscape" verticalDpi="599"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2"/>
  <sheetViews>
    <sheetView topLeftCell="A10" zoomScale="90" zoomScaleNormal="90" workbookViewId="0">
      <selection activeCell="D106" sqref="D106"/>
    </sheetView>
  </sheetViews>
  <sheetFormatPr defaultColWidth="0" defaultRowHeight="15" zeroHeight="1" x14ac:dyDescent="0.25"/>
  <cols>
    <col min="1" max="15" width="9.140625" customWidth="1"/>
    <col min="16" max="16384" width="9.140625" hidden="1"/>
  </cols>
  <sheetData>
    <row r="1" spans="1:13" x14ac:dyDescent="0.25">
      <c r="A1" s="132" t="s">
        <v>19</v>
      </c>
      <c r="B1" s="132"/>
      <c r="M1" t="str">
        <f>INDICE!A5</f>
        <v>Data de atualização: 07/04/2025</v>
      </c>
    </row>
    <row r="2" spans="1:13" x14ac:dyDescent="0.25"/>
    <row r="3" spans="1:13" x14ac:dyDescent="0.25"/>
    <row r="4" spans="1:13" x14ac:dyDescent="0.25"/>
    <row r="5" spans="1:13" x14ac:dyDescent="0.25"/>
    <row r="6" spans="1:13" x14ac:dyDescent="0.25"/>
    <row r="7" spans="1:13" x14ac:dyDescent="0.25"/>
    <row r="8" spans="1:13" x14ac:dyDescent="0.25"/>
    <row r="9" spans="1:13" x14ac:dyDescent="0.25"/>
    <row r="10" spans="1:13" x14ac:dyDescent="0.25"/>
    <row r="11" spans="1:13" x14ac:dyDescent="0.25"/>
    <row r="12" spans="1:13" x14ac:dyDescent="0.25"/>
    <row r="13" spans="1:13" x14ac:dyDescent="0.25"/>
    <row r="14" spans="1:13" x14ac:dyDescent="0.25"/>
    <row r="15" spans="1:13" x14ac:dyDescent="0.25"/>
    <row r="16" spans="1:13"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sheetData>
  <mergeCells count="1">
    <mergeCell ref="A1:B1"/>
  </mergeCells>
  <hyperlinks>
    <hyperlink ref="A1" location="INDICE!A1" display="voltar ao Índice" xr:uid="{00000000-0004-0000-0700-000000000000}"/>
  </hyperlinks>
  <pageMargins left="0.511811024" right="0.511811024" top="0.78740157499999996" bottom="0.78740157499999996" header="0.31496062000000002" footer="0.31496062000000002"/>
  <pageSetup paperSize="9" scale="99" orientation="landscape" verticalDpi="599"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2"/>
  <sheetViews>
    <sheetView topLeftCell="A10" workbookViewId="0">
      <selection activeCell="D106" sqref="D106"/>
    </sheetView>
  </sheetViews>
  <sheetFormatPr defaultColWidth="0" defaultRowHeight="15" customHeight="1" zeroHeight="1" x14ac:dyDescent="0.25"/>
  <cols>
    <col min="1" max="15" width="9.140625" customWidth="1"/>
    <col min="16" max="16384" width="9.140625" hidden="1"/>
  </cols>
  <sheetData>
    <row r="1" spans="1:13" x14ac:dyDescent="0.25">
      <c r="A1" s="132" t="s">
        <v>19</v>
      </c>
      <c r="B1" s="132"/>
      <c r="M1" t="str">
        <f>INDICE!A5</f>
        <v>Data de atualização: 07/04/2025</v>
      </c>
    </row>
    <row r="2" spans="1:13" x14ac:dyDescent="0.25"/>
    <row r="3" spans="1:13" x14ac:dyDescent="0.25"/>
    <row r="4" spans="1:13" x14ac:dyDescent="0.25"/>
    <row r="5" spans="1:13" x14ac:dyDescent="0.25"/>
    <row r="6" spans="1:13" x14ac:dyDescent="0.25"/>
    <row r="7" spans="1:13" x14ac:dyDescent="0.25"/>
    <row r="8" spans="1:13" x14ac:dyDescent="0.25"/>
    <row r="9" spans="1:13" x14ac:dyDescent="0.25"/>
    <row r="10" spans="1:13" x14ac:dyDescent="0.25"/>
    <row r="11" spans="1:13" x14ac:dyDescent="0.25"/>
    <row r="12" spans="1:13" x14ac:dyDescent="0.25"/>
    <row r="13" spans="1:13" x14ac:dyDescent="0.25"/>
    <row r="14" spans="1:13" x14ac:dyDescent="0.25"/>
    <row r="15" spans="1:13" x14ac:dyDescent="0.25"/>
    <row r="16" spans="1:13"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sheetData>
  <mergeCells count="1">
    <mergeCell ref="A1:B1"/>
  </mergeCells>
  <hyperlinks>
    <hyperlink ref="A1" location="INDICE!A1" display="voltar ao Índice" xr:uid="{00000000-0004-0000-0800-000000000000}"/>
  </hyperlinks>
  <pageMargins left="0.511811024" right="0.511811024" top="0.78740157499999996" bottom="0.78740157499999996" header="0.31496062000000002" footer="0.31496062000000002"/>
  <pageSetup paperSize="9" scale="99" orientation="landscape" verticalDpi="599"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vt:i4>
      </vt:variant>
    </vt:vector>
  </HeadingPairs>
  <TitlesOfParts>
    <vt:vector size="12" baseType="lpstr">
      <vt:lpstr>CAPA</vt:lpstr>
      <vt:lpstr>INDICE</vt:lpstr>
      <vt:lpstr>PdT Trafego mensal</vt:lpstr>
      <vt:lpstr>PDA Trafego mensal</vt:lpstr>
      <vt:lpstr>POA Trafego mensal</vt:lpstr>
      <vt:lpstr>PdT + PDA Trafego mensal</vt:lpstr>
      <vt:lpstr>Graf Visitas PdT</vt:lpstr>
      <vt:lpstr>Graf Visitas PDA</vt:lpstr>
      <vt:lpstr>Graf Visitas PdT+PDA</vt:lpstr>
      <vt:lpstr>Graf Visitas PdT+PDA %</vt:lpstr>
      <vt:lpstr>Glossario</vt:lpstr>
      <vt:lpstr>Glossario!Area_de_impressao</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COPI</dc:creator>
  <cp:keywords/>
  <dc:description/>
  <cp:lastModifiedBy>Tassia Vieira Sales</cp:lastModifiedBy>
  <cp:revision/>
  <dcterms:created xsi:type="dcterms:W3CDTF">2019-10-03T21:39:31Z</dcterms:created>
  <dcterms:modified xsi:type="dcterms:W3CDTF">2025-04-07T16:53:46Z</dcterms:modified>
  <cp:category/>
  <cp:contentStatus/>
</cp:coreProperties>
</file>